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300" yWindow="5520" windowWidth="24105" windowHeight="5235" activeTab="2"/>
  </bookViews>
  <sheets>
    <sheet name="ΙΣΟΛΟΓΙΣΜΟΣ" sheetId="1" r:id="rId1"/>
    <sheet name="ΑΧ" sheetId="2" r:id="rId2"/>
    <sheet name="ΑΡΙΘΜΟΔΕΙΚΤΕΣ" sheetId="3" r:id="rId3"/>
  </sheets>
  <calcPr calcId="125725"/>
</workbook>
</file>

<file path=xl/calcChain.xml><?xml version="1.0" encoding="utf-8"?>
<calcChain xmlns="http://schemas.openxmlformats.org/spreadsheetml/2006/main">
  <c r="F22" i="3"/>
  <c r="G22" s="1"/>
  <c r="D22"/>
  <c r="C22"/>
  <c r="E22" s="1"/>
  <c r="F21"/>
  <c r="D21"/>
  <c r="F20"/>
  <c r="G17"/>
  <c r="G16"/>
  <c r="F17"/>
  <c r="F16"/>
  <c r="C7"/>
  <c r="E7" s="1"/>
  <c r="G38" i="1"/>
  <c r="G39" s="1"/>
  <c r="D38"/>
  <c r="C38"/>
  <c r="D33"/>
  <c r="C33"/>
  <c r="G7" i="3"/>
  <c r="D20"/>
  <c r="D23" s="1"/>
  <c r="F11"/>
  <c r="D11"/>
  <c r="C11"/>
  <c r="F7"/>
  <c r="D7"/>
  <c r="G12"/>
  <c r="G11"/>
  <c r="E11"/>
  <c r="F32"/>
  <c r="F31"/>
  <c r="G31" s="1"/>
  <c r="F30"/>
  <c r="G30" s="1"/>
  <c r="F29"/>
  <c r="G29" s="1"/>
  <c r="F28"/>
  <c r="G28" s="1"/>
  <c r="D32"/>
  <c r="G32" s="1"/>
  <c r="C32"/>
  <c r="D31"/>
  <c r="D30"/>
  <c r="E30" s="1"/>
  <c r="C31"/>
  <c r="E31" s="1"/>
  <c r="C30"/>
  <c r="D29"/>
  <c r="E29" s="1"/>
  <c r="C29"/>
  <c r="E28"/>
  <c r="D28"/>
  <c r="C28"/>
  <c r="E16"/>
  <c r="D16"/>
  <c r="C16"/>
  <c r="C17"/>
  <c r="D17"/>
  <c r="E17" s="1"/>
  <c r="C21"/>
  <c r="E21" s="1"/>
  <c r="F13"/>
  <c r="G13" s="1"/>
  <c r="D13"/>
  <c r="E13" s="1"/>
  <c r="C13"/>
  <c r="F12"/>
  <c r="D12"/>
  <c r="C12"/>
  <c r="E12" s="1"/>
  <c r="C20"/>
  <c r="E20" s="1"/>
  <c r="D24"/>
  <c r="E24" s="1"/>
  <c r="F24"/>
  <c r="G24" s="1"/>
  <c r="C24"/>
  <c r="F23"/>
  <c r="G53" i="1"/>
  <c r="D53"/>
  <c r="C53"/>
  <c r="G29"/>
  <c r="C29"/>
  <c r="G20"/>
  <c r="G33"/>
  <c r="G12"/>
  <c r="F8" i="3"/>
  <c r="G66" i="1"/>
  <c r="G51"/>
  <c r="G13"/>
  <c r="G9"/>
  <c r="G8"/>
  <c r="G7"/>
  <c r="D51"/>
  <c r="E27"/>
  <c r="I27"/>
  <c r="D13"/>
  <c r="D9"/>
  <c r="D8"/>
  <c r="D7"/>
  <c r="F29"/>
  <c r="H27"/>
  <c r="F27"/>
  <c r="C13"/>
  <c r="C9"/>
  <c r="C8"/>
  <c r="C7"/>
  <c r="G32" i="2"/>
  <c r="D3" i="3"/>
  <c r="G10" i="2"/>
  <c r="I39"/>
  <c r="I32"/>
  <c r="I9"/>
  <c r="I14"/>
  <c r="I16"/>
  <c r="I18"/>
  <c r="I20"/>
  <c r="I25"/>
  <c r="I27"/>
  <c r="I34"/>
  <c r="I41"/>
  <c r="H9"/>
  <c r="H13"/>
  <c r="H14"/>
  <c r="H16"/>
  <c r="H18"/>
  <c r="H20"/>
  <c r="H25"/>
  <c r="H27"/>
  <c r="H32"/>
  <c r="H34"/>
  <c r="H39"/>
  <c r="H41"/>
  <c r="F9"/>
  <c r="F14"/>
  <c r="F16"/>
  <c r="F18"/>
  <c r="F20"/>
  <c r="F25"/>
  <c r="F27"/>
  <c r="F32"/>
  <c r="F34"/>
  <c r="F39"/>
  <c r="F41"/>
  <c r="E14"/>
  <c r="E16"/>
  <c r="E18"/>
  <c r="E20"/>
  <c r="E25"/>
  <c r="E27"/>
  <c r="E32"/>
  <c r="E34"/>
  <c r="E39"/>
  <c r="E41"/>
  <c r="I8"/>
  <c r="F8"/>
  <c r="E9"/>
  <c r="H8"/>
  <c r="E8"/>
  <c r="D42"/>
  <c r="G42"/>
  <c r="D40"/>
  <c r="G40"/>
  <c r="D35"/>
  <c r="G35"/>
  <c r="D33"/>
  <c r="G33"/>
  <c r="D28"/>
  <c r="G28"/>
  <c r="D26"/>
  <c r="G26"/>
  <c r="D21"/>
  <c r="G21"/>
  <c r="D19"/>
  <c r="G19"/>
  <c r="D17"/>
  <c r="G17"/>
  <c r="D15"/>
  <c r="G15"/>
  <c r="D11"/>
  <c r="D22" s="1"/>
  <c r="D53" s="1"/>
  <c r="G11"/>
  <c r="G22" s="1"/>
  <c r="G53" s="1"/>
  <c r="D10"/>
  <c r="C42"/>
  <c r="C40"/>
  <c r="C35"/>
  <c r="C33"/>
  <c r="C28"/>
  <c r="C26"/>
  <c r="C21"/>
  <c r="C19"/>
  <c r="C17"/>
  <c r="C15"/>
  <c r="C11"/>
  <c r="C22" s="1"/>
  <c r="C10"/>
  <c r="D3"/>
  <c r="D50" s="1"/>
  <c r="D43" i="1"/>
  <c r="I59"/>
  <c r="I60"/>
  <c r="I61"/>
  <c r="I62"/>
  <c r="I63"/>
  <c r="I64"/>
  <c r="I65"/>
  <c r="I66"/>
  <c r="I67"/>
  <c r="I68"/>
  <c r="I69"/>
  <c r="H59"/>
  <c r="H60"/>
  <c r="H61"/>
  <c r="H62"/>
  <c r="H63"/>
  <c r="H64"/>
  <c r="H65"/>
  <c r="H66"/>
  <c r="H67"/>
  <c r="H68"/>
  <c r="H69"/>
  <c r="F59"/>
  <c r="F60"/>
  <c r="F61"/>
  <c r="F62"/>
  <c r="F63"/>
  <c r="F64"/>
  <c r="F65"/>
  <c r="F66"/>
  <c r="F67"/>
  <c r="F68"/>
  <c r="F69"/>
  <c r="E59"/>
  <c r="E60"/>
  <c r="E61"/>
  <c r="E62"/>
  <c r="E63"/>
  <c r="E64"/>
  <c r="E65"/>
  <c r="E66"/>
  <c r="E67"/>
  <c r="E68"/>
  <c r="E69"/>
  <c r="I54"/>
  <c r="I55"/>
  <c r="I56"/>
  <c r="I57"/>
  <c r="H54"/>
  <c r="H55"/>
  <c r="H56"/>
  <c r="H57"/>
  <c r="F54"/>
  <c r="F55"/>
  <c r="F56"/>
  <c r="F57"/>
  <c r="E54"/>
  <c r="E55"/>
  <c r="E56"/>
  <c r="E57"/>
  <c r="I48"/>
  <c r="I49"/>
  <c r="I50"/>
  <c r="I51"/>
  <c r="I52"/>
  <c r="H48"/>
  <c r="H49"/>
  <c r="H50"/>
  <c r="H51"/>
  <c r="H52"/>
  <c r="F48"/>
  <c r="F49"/>
  <c r="F50"/>
  <c r="F51"/>
  <c r="F52"/>
  <c r="E48"/>
  <c r="E49"/>
  <c r="E50"/>
  <c r="E51"/>
  <c r="E52"/>
  <c r="I47"/>
  <c r="H47"/>
  <c r="F47"/>
  <c r="E47"/>
  <c r="D70"/>
  <c r="G70"/>
  <c r="D58"/>
  <c r="G58"/>
  <c r="I22"/>
  <c r="I23"/>
  <c r="I24"/>
  <c r="I25"/>
  <c r="I26"/>
  <c r="I28"/>
  <c r="I29"/>
  <c r="I30"/>
  <c r="I31"/>
  <c r="I32"/>
  <c r="I33"/>
  <c r="I34"/>
  <c r="I35"/>
  <c r="I36"/>
  <c r="I37"/>
  <c r="H22"/>
  <c r="H23"/>
  <c r="H24"/>
  <c r="H25"/>
  <c r="H26"/>
  <c r="H28"/>
  <c r="H29"/>
  <c r="H30"/>
  <c r="H31"/>
  <c r="H32"/>
  <c r="H33"/>
  <c r="H34"/>
  <c r="H35"/>
  <c r="H36"/>
  <c r="H37"/>
  <c r="F22"/>
  <c r="F23"/>
  <c r="F24"/>
  <c r="F25"/>
  <c r="F26"/>
  <c r="F28"/>
  <c r="F30"/>
  <c r="F31"/>
  <c r="F32"/>
  <c r="F33"/>
  <c r="F34"/>
  <c r="F35"/>
  <c r="F36"/>
  <c r="F37"/>
  <c r="E22"/>
  <c r="E23"/>
  <c r="E24"/>
  <c r="E25"/>
  <c r="E26"/>
  <c r="E28"/>
  <c r="E29"/>
  <c r="E30"/>
  <c r="E31"/>
  <c r="E32"/>
  <c r="E33"/>
  <c r="E34"/>
  <c r="E35"/>
  <c r="E36"/>
  <c r="E37"/>
  <c r="I15"/>
  <c r="I16"/>
  <c r="I17"/>
  <c r="I18"/>
  <c r="I19"/>
  <c r="H15"/>
  <c r="H16"/>
  <c r="H17"/>
  <c r="H18"/>
  <c r="H19"/>
  <c r="E8"/>
  <c r="E9"/>
  <c r="E10"/>
  <c r="E11"/>
  <c r="E13"/>
  <c r="E15"/>
  <c r="E16"/>
  <c r="E17"/>
  <c r="E18"/>
  <c r="E19"/>
  <c r="F8"/>
  <c r="F9"/>
  <c r="F10"/>
  <c r="F11"/>
  <c r="F13"/>
  <c r="F15"/>
  <c r="F16"/>
  <c r="F17"/>
  <c r="F18"/>
  <c r="F19"/>
  <c r="I8"/>
  <c r="I9"/>
  <c r="I10"/>
  <c r="I11"/>
  <c r="I13"/>
  <c r="H8"/>
  <c r="H9"/>
  <c r="H10"/>
  <c r="H11"/>
  <c r="H13"/>
  <c r="D8" i="3"/>
  <c r="D20" i="1"/>
  <c r="G14"/>
  <c r="D12"/>
  <c r="I7"/>
  <c r="H7"/>
  <c r="F7"/>
  <c r="E7"/>
  <c r="C70"/>
  <c r="F70" s="1"/>
  <c r="C58"/>
  <c r="F58" s="1"/>
  <c r="C8" i="3"/>
  <c r="C20" i="1"/>
  <c r="C12"/>
  <c r="C14" s="1"/>
  <c r="E8" i="3" l="1"/>
  <c r="G8"/>
  <c r="E32"/>
  <c r="G20"/>
  <c r="G21"/>
  <c r="G23"/>
  <c r="C23"/>
  <c r="E23" s="1"/>
  <c r="I70" i="1"/>
  <c r="G71"/>
  <c r="G72" s="1"/>
  <c r="H58"/>
  <c r="I38"/>
  <c r="I20"/>
  <c r="G21"/>
  <c r="F25" i="3" s="1"/>
  <c r="H12" i="1"/>
  <c r="D71"/>
  <c r="H70"/>
  <c r="I58"/>
  <c r="D72"/>
  <c r="H20"/>
  <c r="E20"/>
  <c r="D14"/>
  <c r="F14" s="1"/>
  <c r="H38"/>
  <c r="F38"/>
  <c r="I12"/>
  <c r="C53" i="2"/>
  <c r="C29"/>
  <c r="C23"/>
  <c r="C12"/>
  <c r="F22"/>
  <c r="E70" i="1"/>
  <c r="C71"/>
  <c r="E58"/>
  <c r="E38"/>
  <c r="F20"/>
  <c r="C21"/>
  <c r="C39" s="1"/>
  <c r="C25" i="3" s="1"/>
  <c r="E12" i="1"/>
  <c r="F12"/>
  <c r="E14"/>
  <c r="H22" i="2"/>
  <c r="E11"/>
  <c r="D12"/>
  <c r="F11"/>
  <c r="I22"/>
  <c r="I11"/>
  <c r="G12"/>
  <c r="H11"/>
  <c r="E22"/>
  <c r="G23"/>
  <c r="G29"/>
  <c r="D29"/>
  <c r="D23"/>
  <c r="I53" i="1"/>
  <c r="H53"/>
  <c r="E53"/>
  <c r="F53"/>
  <c r="G74" l="1"/>
  <c r="I72"/>
  <c r="H71"/>
  <c r="I71"/>
  <c r="H72"/>
  <c r="I14"/>
  <c r="H14"/>
  <c r="D21"/>
  <c r="C36" i="2"/>
  <c r="C30"/>
  <c r="F71" i="1"/>
  <c r="E71"/>
  <c r="C72"/>
  <c r="C74" s="1"/>
  <c r="E21"/>
  <c r="I29" i="2"/>
  <c r="H29"/>
  <c r="F29"/>
  <c r="E29"/>
  <c r="G30"/>
  <c r="G36"/>
  <c r="D36"/>
  <c r="D30"/>
  <c r="I21" i="1" l="1"/>
  <c r="H21"/>
  <c r="D39"/>
  <c r="D25" i="3" s="1"/>
  <c r="F21" i="1"/>
  <c r="C43" i="2"/>
  <c r="C37"/>
  <c r="F72" i="1"/>
  <c r="E72"/>
  <c r="I36" i="2"/>
  <c r="H36"/>
  <c r="F36"/>
  <c r="E36"/>
  <c r="G37"/>
  <c r="G43"/>
  <c r="D43"/>
  <c r="D57" s="1"/>
  <c r="D63" s="1"/>
  <c r="D37"/>
  <c r="G25" i="3" l="1"/>
  <c r="E25"/>
  <c r="G44" i="2"/>
  <c r="G57"/>
  <c r="G63" s="1"/>
  <c r="I39" i="1"/>
  <c r="F39"/>
  <c r="H39"/>
  <c r="D74"/>
  <c r="E39"/>
  <c r="C44" i="2"/>
  <c r="C57"/>
  <c r="C63" s="1"/>
  <c r="I43"/>
  <c r="H43"/>
  <c r="D44"/>
  <c r="F43"/>
  <c r="E43"/>
</calcChain>
</file>

<file path=xl/sharedStrings.xml><?xml version="1.0" encoding="utf-8"?>
<sst xmlns="http://schemas.openxmlformats.org/spreadsheetml/2006/main" count="159" uniqueCount="123">
  <si>
    <t>ΑΝΑΛΥΣΗ ΣΤΟΙΧΕΙΩΝ ΙΣΟΛΟΓΙΣΜΟΥ</t>
  </si>
  <si>
    <t>ΕΝΕΡΓΗΤΙΚΟ</t>
  </si>
  <si>
    <t>ΕΠΩΝΥΜΙΑ</t>
  </si>
  <si>
    <t>Γήπεδα - Οικόπεδα</t>
  </si>
  <si>
    <t>Κτίρια - Εγκαταστάσεις- Τεχν.Εργα</t>
  </si>
  <si>
    <t>Μηχανήματα-Επιπλα-Εξοπλισμός</t>
  </si>
  <si>
    <t>Μεταφορικά - Μέσα</t>
  </si>
  <si>
    <t>Ακινητοποιήσεις υπο Εκτέλεση</t>
  </si>
  <si>
    <t xml:space="preserve">ΠΑΓΙΑ ΠΡΟ ΑΠΟΣΒΕΣΕΩΝ </t>
  </si>
  <si>
    <t>Μείον:Αποσβέσεις (σωρευτικά)</t>
  </si>
  <si>
    <t>ΚΑΘΑΡΑ ΠΑΓΙΑ</t>
  </si>
  <si>
    <t>Συμμετοχές</t>
  </si>
  <si>
    <t>Μακρ.Απαιτήσεις από Συνδ.Επιχ.</t>
  </si>
  <si>
    <t>Εξοδα Εγκ/σεων - Ασωμ.Ακινητ.</t>
  </si>
  <si>
    <t>Λοιπές Μακροπρόθεσμες Απαιτήσεις</t>
  </si>
  <si>
    <t>ΣΥΝΟΛΟ ΜΑΚΡ/ΜΩΝ ΑΠΑΙΤΗΣΕΩΝ</t>
  </si>
  <si>
    <t>Μακρ.Απαιτήσεις Φορέων</t>
  </si>
  <si>
    <t>ΣΥΝΟΛΟ ΠΑΓΙΟΥ ΕΝΕΡΓΗΤΙΚΟΥ</t>
  </si>
  <si>
    <t xml:space="preserve">Ταμείο </t>
  </si>
  <si>
    <t>Καταθέσεις Όψεως</t>
  </si>
  <si>
    <t>Χρεόγραφα</t>
  </si>
  <si>
    <t>Πελάτες</t>
  </si>
  <si>
    <t>Επιταγές και Γραμμάτια Εισπρακτέα</t>
  </si>
  <si>
    <t>Βραχ/μες Απαιτήσεις από Συδ/νες Επιχ.</t>
  </si>
  <si>
    <t>Χρεώστες Διάφοροι</t>
  </si>
  <si>
    <t>Λοιπές Βραχυπρόθεσμες Απαιτήσεις</t>
  </si>
  <si>
    <t>Προκαταβολές Προμηθευτών</t>
  </si>
  <si>
    <t>Εξοδα Επόμ.Χρήσεων - Εσοδα χρ.Εισπ.</t>
  </si>
  <si>
    <t>Συνολο Αποθεμάτων</t>
  </si>
  <si>
    <t>1)Ετοιμα Προιόντα και Εμπορεύματα</t>
  </si>
  <si>
    <t>2)Παραγωγή σε Εξέλιξη</t>
  </si>
  <si>
    <t>3)Α' και Β΄ Υλες</t>
  </si>
  <si>
    <t>4)Προκαταβολές Αγορών</t>
  </si>
  <si>
    <t>ΣΥΝΟΛΟ ΚΥΚΛΟΦ.ΕΝΕΡΓΗΤΙΚΟΥ</t>
  </si>
  <si>
    <t>ΣΥΝΟΛΟ ΕΝΕΡΓΗΤΙΚΟΥ</t>
  </si>
  <si>
    <t xml:space="preserve">ΠΑΘΗΤΙΚΟ </t>
  </si>
  <si>
    <t xml:space="preserve">Μετοχικό Κεφάλαιο </t>
  </si>
  <si>
    <t>Αποθεματικά</t>
  </si>
  <si>
    <t>Διαφ.Αναπροσαρμογής - Επιχορηγήσεις</t>
  </si>
  <si>
    <t>Ποσά προορισμένα για αύξηση Μ.Κ</t>
  </si>
  <si>
    <t>Κέρδη (Ζημίες)Χρήσεις εις Νέο</t>
  </si>
  <si>
    <t>Μείον :Επισφαλείς Απαιτήσεις</t>
  </si>
  <si>
    <t>ΣΥΝΟΛΟ ΙΔΙΩΝ ΚΕΦΑΛΑΙΩΝ</t>
  </si>
  <si>
    <t>Μακρ.Τραπεζικές Υποχρεώσεις</t>
  </si>
  <si>
    <t>Λοιπές Μακροπρόθεσμες Υποχρεώεις</t>
  </si>
  <si>
    <t>Μακρ/μες Προβλέψεις</t>
  </si>
  <si>
    <t>Μακρ.Υποχρεώσεις προς Συνδ.Επιχειρ.</t>
  </si>
  <si>
    <t>ΣΥΝΟΛΟ ΜΑΚΡ/ΜΩΝ ΥΠΟΧΡΕΩΣΕΩΝ</t>
  </si>
  <si>
    <t>Βραχ. Τραπεζικές Υποχρεώσεις</t>
  </si>
  <si>
    <t>Μακρ.Υποχρ.Επόμ.Χρήσης Πληρωτέες</t>
  </si>
  <si>
    <t>Προμηθευτές</t>
  </si>
  <si>
    <t>Επιταγές και Γραμμάτια Πληρωτέα</t>
  </si>
  <si>
    <t>Προκαταβολές Πελατών</t>
  </si>
  <si>
    <t>Φόροι - Τέλη</t>
  </si>
  <si>
    <t>Ασφαλιστικοί Οργανισμοί</t>
  </si>
  <si>
    <t>Λοιπές Βραχ.Υποχρεώσεις.</t>
  </si>
  <si>
    <t>Μερίσματα-Αμοιβές Δ.Σ Πληρωτέα</t>
  </si>
  <si>
    <t>Καταθέσεις Φορέων</t>
  </si>
  <si>
    <t>Βραχ.Υποχρ.προς Συνδ.Επιχ.</t>
  </si>
  <si>
    <t>ΣΥΝΟΛΟ ΒΡΑΧ/ΜΩΝ ΥΠΟΧΡΕΩΣΕΩΝ</t>
  </si>
  <si>
    <t>ΣΥΝΟΛΟ ΥΠΟΧΡΕΩΣΕΩΝ</t>
  </si>
  <si>
    <t>ΣΥΝΟΛΟ ΠΑΘΗΤΙΚΟΥ</t>
  </si>
  <si>
    <t>ΑΠΟΤΕΛΕΣΜΑΤΑ ΧΡΗΣΕΙΣ</t>
  </si>
  <si>
    <t>ΚΑΘΑΡΕΣ ΠΩΛΗΣΕΙΣ</t>
  </si>
  <si>
    <t>Κόστος Πωληθέντων</t>
  </si>
  <si>
    <t>% επι των πωλήσεων</t>
  </si>
  <si>
    <t>Μικτά Κέρδη</t>
  </si>
  <si>
    <t>Λοιπά Εσοδα Εκμετάλευσης</t>
  </si>
  <si>
    <t>Εξοδα Εκμετάλευσης</t>
  </si>
  <si>
    <t>Εξοδα Λειτουργίας Διάθεσης</t>
  </si>
  <si>
    <t>Αποσβέσεις Χρήσεις</t>
  </si>
  <si>
    <t>ΛΕΙΤΟΥΡΓΙΚΑ ΚΕΡΔΗ (ΖΗΜΙΕΣ) ΠΡΟ ΤΟΚΩΝ</t>
  </si>
  <si>
    <t xml:space="preserve">Τόκοι Χρεωστικοί </t>
  </si>
  <si>
    <t>Τόκοι Πιστωτικοί</t>
  </si>
  <si>
    <t>ΛΕΙΤΟΥΡΓΙΚΑ ΚΕΡΔΗ (ΖΗΜΙΕΣ)</t>
  </si>
  <si>
    <t>Εκτακτα Εσοδα</t>
  </si>
  <si>
    <t>Εκτακτα Εξοδα</t>
  </si>
  <si>
    <t>ΚΕΡΔΗ (ΖΗΜΙΕΣ)ΠΡΟ ΦΟΡΩΝ</t>
  </si>
  <si>
    <t>Φόρος Εισοδήματος</t>
  </si>
  <si>
    <t>Λοιποί Φόροι</t>
  </si>
  <si>
    <t>ΚΑΘΑΡΑ ΚΕΡΔΗ (ΖΗΜΙΕΣ)</t>
  </si>
  <si>
    <t xml:space="preserve">Ποσό </t>
  </si>
  <si>
    <t>Ποσοστό</t>
  </si>
  <si>
    <t>ΑΠΟΤΕΛΕΣΜΑΤΑ ΧΡΗΣΗΣ - ΔΙΑΘΕΣΗ ΚΕΡΔΩΝ</t>
  </si>
  <si>
    <t xml:space="preserve">       Μεταβολή</t>
  </si>
  <si>
    <t>EBITDA</t>
  </si>
  <si>
    <t>ΚΑΙ ΑΠΟΣΒΕΣΕΩΝ</t>
  </si>
  <si>
    <t>(ΛΕΙΤΟΥΡΓΙΚΑ ΚΕΡΔΗ, ΠΡΟ ΦΟΡΩΝ, ΤΟΚΩΝ</t>
  </si>
  <si>
    <t>ΔΙΑΘΕΣΗ ΚΕΡΔΩΝ</t>
  </si>
  <si>
    <t>Κέρδη (Ζημίες) εις Νέον</t>
  </si>
  <si>
    <t>Κέρδη (Ζημίες) προηγούμενων Χρήσεων.</t>
  </si>
  <si>
    <t>Μερίσματα</t>
  </si>
  <si>
    <t>Αμοιβές Δ.Σ</t>
  </si>
  <si>
    <t xml:space="preserve">Σύνολο </t>
  </si>
  <si>
    <t>ΑΡΙΘΜΟΔΕΙΚΤΕΣ</t>
  </si>
  <si>
    <t>Σχολιασμός</t>
  </si>
  <si>
    <t>ΡΕΥΣΤΟΤΗΤΑ</t>
  </si>
  <si>
    <t>Αμμεση</t>
  </si>
  <si>
    <t>Κυκλοφοριακή</t>
  </si>
  <si>
    <t>ΔΙΑΡΘΡΩΣΗ</t>
  </si>
  <si>
    <t>Σύνολο Υποχρεώσεων / Ίδια Κεφάλαια</t>
  </si>
  <si>
    <t>Σύνολο Υποχρεώσεων / Πωλήσεις</t>
  </si>
  <si>
    <t>Πάγιο Ενεργητικό / Καθαρή Θέση (%)</t>
  </si>
  <si>
    <t>ΚΥΚΛΟΦΟΡΙΑΚΗ ΤΑΧΥΤΗΤΑ</t>
  </si>
  <si>
    <t>Αποθεμάτων (σε ημέρες)</t>
  </si>
  <si>
    <t>Απαιτήσεων (σε ημέρες)</t>
  </si>
  <si>
    <t>Υποχρεώσεων (σε ημέρες)</t>
  </si>
  <si>
    <t>Ταμειακός Κύκλος (σε ημέρες)</t>
  </si>
  <si>
    <t>Πωλήσεις / Καθαρά Πάγια (φορές)</t>
  </si>
  <si>
    <t>Πωλήσεις / Σύνολο Ενεργητικού (φορές)</t>
  </si>
  <si>
    <t>ΚΑΛΥΨΗ ΤΟΚΩΝ</t>
  </si>
  <si>
    <t>EBITDA / Χρεωστικοί Τόκοι (φορές)</t>
  </si>
  <si>
    <t>ΑΠΟΔΟΤΙΚΟΤΗΤΑ</t>
  </si>
  <si>
    <t>Καθαρά Κέρδη / Ίδια Κεφάλαια (%)</t>
  </si>
  <si>
    <t>Εξοδα Εκμετάλευσης / Μικτό Κέρδος (%)</t>
  </si>
  <si>
    <t>Εξοδα Λειτ.Διάθεσης / Μικτό Κέρδος(%)</t>
  </si>
  <si>
    <t>Τόκοι / Μικτό Κέρδος (%)</t>
  </si>
  <si>
    <t>Σύνολο Εξόδων &amp; Τόκων / Μικτό Κέρδος (%)</t>
  </si>
  <si>
    <t>Ελεγχος Ισολογισμού</t>
  </si>
  <si>
    <t>Διαφορές Φορολογικού Ελέγχου</t>
  </si>
  <si>
    <t>Eπισφαλείς Επίδικοι Πελάτες</t>
  </si>
  <si>
    <t>Κάλυψη τόκων από EBIT (φορές)</t>
  </si>
  <si>
    <t>ΚΑΤΑΧΩΡΗΣΗ ΕΠΩΝΥΜΙΑΣ ΕΤΑΙΡΙΑΣ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</si>
</sst>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charset val="161"/>
      <scheme val="minor"/>
    </font>
    <font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i/>
      <sz val="10"/>
      <color theme="1"/>
      <name val="Calibri"/>
      <family val="2"/>
      <charset val="161"/>
      <scheme val="minor"/>
    </font>
    <font>
      <i/>
      <sz val="9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color rgb="FF002060"/>
      <name val="Calibri"/>
      <family val="2"/>
      <charset val="161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0"/>
      <color theme="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1" xfId="0" applyFont="1" applyBorder="1"/>
    <xf numFmtId="0" fontId="0" fillId="0" borderId="4" xfId="0" applyBorder="1"/>
    <xf numFmtId="0" fontId="1" fillId="0" borderId="0" xfId="0" applyFont="1"/>
    <xf numFmtId="0" fontId="0" fillId="2" borderId="5" xfId="0" applyFill="1" applyBorder="1"/>
    <xf numFmtId="0" fontId="0" fillId="2" borderId="7" xfId="0" applyFill="1" applyBorder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6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3" xfId="0" applyFont="1" applyFill="1" applyBorder="1"/>
    <xf numFmtId="0" fontId="3" fillId="0" borderId="4" xfId="0" applyFont="1" applyFill="1" applyBorder="1"/>
    <xf numFmtId="0" fontId="3" fillId="0" borderId="1" xfId="0" applyFont="1" applyFill="1" applyBorder="1"/>
    <xf numFmtId="0" fontId="2" fillId="0" borderId="2" xfId="0" applyFont="1" applyFill="1" applyBorder="1"/>
    <xf numFmtId="0" fontId="3" fillId="3" borderId="4" xfId="0" applyFont="1" applyFill="1" applyBorder="1"/>
    <xf numFmtId="0" fontId="3" fillId="0" borderId="0" xfId="0" applyFont="1" applyBorder="1"/>
    <xf numFmtId="0" fontId="2" fillId="0" borderId="0" xfId="0" applyFont="1" applyBorder="1"/>
    <xf numFmtId="0" fontId="6" fillId="0" borderId="3" xfId="0" applyFont="1" applyBorder="1"/>
    <xf numFmtId="0" fontId="5" fillId="0" borderId="4" xfId="0" applyFont="1" applyBorder="1"/>
    <xf numFmtId="0" fontId="7" fillId="0" borderId="3" xfId="0" applyFont="1" applyBorder="1"/>
    <xf numFmtId="0" fontId="1" fillId="0" borderId="3" xfId="0" applyFont="1" applyBorder="1"/>
    <xf numFmtId="0" fontId="8" fillId="2" borderId="7" xfId="0" applyFont="1" applyFill="1" applyBorder="1"/>
    <xf numFmtId="0" fontId="4" fillId="2" borderId="7" xfId="0" applyFont="1" applyFill="1" applyBorder="1"/>
    <xf numFmtId="0" fontId="0" fillId="0" borderId="3" xfId="0" applyFont="1" applyBorder="1"/>
    <xf numFmtId="0" fontId="10" fillId="0" borderId="3" xfId="0" applyFont="1" applyBorder="1"/>
    <xf numFmtId="0" fontId="10" fillId="0" borderId="1" xfId="0" applyFont="1" applyBorder="1"/>
    <xf numFmtId="0" fontId="0" fillId="2" borderId="5" xfId="0" applyFont="1" applyFill="1" applyBorder="1"/>
    <xf numFmtId="0" fontId="0" fillId="2" borderId="7" xfId="0" applyFont="1" applyFill="1" applyBorder="1"/>
    <xf numFmtId="0" fontId="0" fillId="2" borderId="6" xfId="0" applyFont="1" applyFill="1" applyBorder="1"/>
    <xf numFmtId="0" fontId="10" fillId="0" borderId="2" xfId="0" applyFont="1" applyBorder="1"/>
    <xf numFmtId="0" fontId="0" fillId="0" borderId="2" xfId="0" applyFont="1" applyBorder="1"/>
    <xf numFmtId="0" fontId="0" fillId="1" borderId="8" xfId="0" applyFont="1" applyFill="1" applyBorder="1"/>
    <xf numFmtId="0" fontId="0" fillId="1" borderId="9" xfId="0" applyFont="1" applyFill="1" applyBorder="1"/>
    <xf numFmtId="0" fontId="0" fillId="1" borderId="10" xfId="0" applyFont="1" applyFill="1" applyBorder="1"/>
    <xf numFmtId="0" fontId="0" fillId="1" borderId="11" xfId="0" applyFont="1" applyFill="1" applyBorder="1"/>
    <xf numFmtId="0" fontId="10" fillId="0" borderId="4" xfId="0" applyFont="1" applyBorder="1"/>
    <xf numFmtId="0" fontId="0" fillId="0" borderId="4" xfId="0" applyFont="1" applyBorder="1"/>
    <xf numFmtId="0" fontId="0" fillId="1" borderId="12" xfId="0" applyFont="1" applyFill="1" applyBorder="1"/>
    <xf numFmtId="0" fontId="0" fillId="1" borderId="13" xfId="0" applyFont="1" applyFill="1" applyBorder="1"/>
    <xf numFmtId="0" fontId="0" fillId="4" borderId="8" xfId="0" applyFont="1" applyFill="1" applyBorder="1"/>
    <xf numFmtId="0" fontId="0" fillId="4" borderId="9" xfId="0" applyFont="1" applyFill="1" applyBorder="1"/>
    <xf numFmtId="0" fontId="0" fillId="0" borderId="2" xfId="0" applyFont="1" applyFill="1" applyBorder="1"/>
    <xf numFmtId="0" fontId="0" fillId="4" borderId="10" xfId="0" applyFont="1" applyFill="1" applyBorder="1"/>
    <xf numFmtId="0" fontId="0" fillId="4" borderId="11" xfId="0" applyFont="1" applyFill="1" applyBorder="1"/>
    <xf numFmtId="0" fontId="0" fillId="0" borderId="3" xfId="0" applyFont="1" applyFill="1" applyBorder="1"/>
    <xf numFmtId="0" fontId="0" fillId="0" borderId="1" xfId="0" applyFont="1" applyFill="1" applyBorder="1"/>
    <xf numFmtId="0" fontId="0" fillId="4" borderId="12" xfId="0" applyFont="1" applyFill="1" applyBorder="1"/>
    <xf numFmtId="0" fontId="0" fillId="4" borderId="13" xfId="0" applyFont="1" applyFill="1" applyBorder="1"/>
    <xf numFmtId="0" fontId="10" fillId="0" borderId="0" xfId="0" applyFont="1"/>
    <xf numFmtId="0" fontId="0" fillId="0" borderId="3" xfId="0" applyFill="1" applyBorder="1"/>
    <xf numFmtId="0" fontId="8" fillId="0" borderId="4" xfId="0" applyFont="1" applyBorder="1"/>
    <xf numFmtId="2" fontId="0" fillId="0" borderId="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3" xfId="0" applyNumberFormat="1" applyBorder="1"/>
    <xf numFmtId="2" fontId="0" fillId="0" borderId="0" xfId="0" applyNumberFormat="1" applyBorder="1"/>
    <xf numFmtId="2" fontId="0" fillId="0" borderId="4" xfId="0" applyNumberFormat="1" applyBorder="1"/>
    <xf numFmtId="2" fontId="0" fillId="0" borderId="12" xfId="0" applyNumberFormat="1" applyBorder="1"/>
    <xf numFmtId="2" fontId="0" fillId="0" borderId="15" xfId="0" applyNumberFormat="1" applyBorder="1"/>
    <xf numFmtId="2" fontId="0" fillId="0" borderId="10" xfId="0" applyNumberFormat="1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10" xfId="0" applyNumberFormat="1" applyBorder="1"/>
    <xf numFmtId="2" fontId="0" fillId="0" borderId="2" xfId="0" applyNumberFormat="1" applyBorder="1"/>
    <xf numFmtId="2" fontId="0" fillId="0" borderId="8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10" fontId="0" fillId="0" borderId="4" xfId="0" applyNumberFormat="1" applyBorder="1"/>
    <xf numFmtId="10" fontId="0" fillId="0" borderId="8" xfId="0" applyNumberFormat="1" applyBorder="1"/>
    <xf numFmtId="10" fontId="0" fillId="0" borderId="10" xfId="0" applyNumberFormat="1" applyBorder="1"/>
    <xf numFmtId="10" fontId="0" fillId="0" borderId="12" xfId="0" applyNumberFormat="1" applyBorder="1"/>
    <xf numFmtId="10" fontId="0" fillId="0" borderId="0" xfId="0" applyNumberFormat="1" applyBorder="1"/>
    <xf numFmtId="10" fontId="0" fillId="0" borderId="15" xfId="0" applyNumberFormat="1" applyBorder="1"/>
    <xf numFmtId="2" fontId="0" fillId="0" borderId="14" xfId="0" applyNumberFormat="1" applyBorder="1"/>
    <xf numFmtId="0" fontId="2" fillId="5" borderId="8" xfId="0" applyFont="1" applyFill="1" applyBorder="1"/>
    <xf numFmtId="10" fontId="2" fillId="5" borderId="2" xfId="0" applyNumberFormat="1" applyFont="1" applyFill="1" applyBorder="1"/>
    <xf numFmtId="0" fontId="2" fillId="5" borderId="10" xfId="0" applyFont="1" applyFill="1" applyBorder="1"/>
    <xf numFmtId="10" fontId="2" fillId="5" borderId="3" xfId="0" applyNumberFormat="1" applyFont="1" applyFill="1" applyBorder="1"/>
    <xf numFmtId="0" fontId="3" fillId="5" borderId="3" xfId="0" applyFont="1" applyFill="1" applyBorder="1"/>
    <xf numFmtId="0" fontId="3" fillId="5" borderId="10" xfId="0" applyFont="1" applyFill="1" applyBorder="1"/>
    <xf numFmtId="0" fontId="3" fillId="5" borderId="0" xfId="0" applyFont="1" applyFill="1" applyBorder="1"/>
    <xf numFmtId="0" fontId="2" fillId="5" borderId="3" xfId="0" applyFont="1" applyFill="1" applyBorder="1"/>
    <xf numFmtId="0" fontId="8" fillId="5" borderId="4" xfId="0" applyFont="1" applyFill="1" applyBorder="1"/>
    <xf numFmtId="0" fontId="8" fillId="5" borderId="10" xfId="0" applyFont="1" applyFill="1" applyBorder="1"/>
    <xf numFmtId="10" fontId="8" fillId="5" borderId="3" xfId="0" applyNumberFormat="1" applyFont="1" applyFill="1" applyBorder="1"/>
    <xf numFmtId="0" fontId="8" fillId="5" borderId="15" xfId="0" applyFont="1" applyFill="1" applyBorder="1"/>
    <xf numFmtId="0" fontId="2" fillId="5" borderId="4" xfId="0" applyFont="1" applyFill="1" applyBorder="1"/>
    <xf numFmtId="0" fontId="2" fillId="5" borderId="12" xfId="0" applyFont="1" applyFill="1" applyBorder="1"/>
    <xf numFmtId="10" fontId="2" fillId="5" borderId="4" xfId="0" applyNumberFormat="1" applyFont="1" applyFill="1" applyBorder="1"/>
    <xf numFmtId="0" fontId="2" fillId="5" borderId="15" xfId="0" applyFont="1" applyFill="1" applyBorder="1"/>
    <xf numFmtId="0" fontId="3" fillId="5" borderId="1" xfId="0" applyFont="1" applyFill="1" applyBorder="1"/>
    <xf numFmtId="0" fontId="2" fillId="5" borderId="1" xfId="0" applyFont="1" applyFill="1" applyBorder="1"/>
    <xf numFmtId="10" fontId="2" fillId="5" borderId="1" xfId="0" applyNumberFormat="1" applyFont="1" applyFill="1" applyBorder="1"/>
    <xf numFmtId="0" fontId="2" fillId="5" borderId="2" xfId="0" applyFont="1" applyFill="1" applyBorder="1"/>
    <xf numFmtId="0" fontId="3" fillId="5" borderId="4" xfId="0" applyFont="1" applyFill="1" applyBorder="1"/>
    <xf numFmtId="0" fontId="3" fillId="5" borderId="12" xfId="0" applyFont="1" applyFill="1" applyBorder="1"/>
    <xf numFmtId="0" fontId="2" fillId="5" borderId="5" xfId="0" applyFont="1" applyFill="1" applyBorder="1"/>
    <xf numFmtId="0" fontId="2" fillId="5" borderId="7" xfId="0" applyFont="1" applyFill="1" applyBorder="1"/>
    <xf numFmtId="0" fontId="2" fillId="5" borderId="6" xfId="0" applyFont="1" applyFill="1" applyBorder="1"/>
    <xf numFmtId="10" fontId="6" fillId="5" borderId="3" xfId="0" applyNumberFormat="1" applyFont="1" applyFill="1" applyBorder="1"/>
    <xf numFmtId="0" fontId="1" fillId="5" borderId="3" xfId="0" applyFont="1" applyFill="1" applyBorder="1"/>
    <xf numFmtId="0" fontId="0" fillId="5" borderId="3" xfId="0" applyFont="1" applyFill="1" applyBorder="1"/>
    <xf numFmtId="0" fontId="11" fillId="5" borderId="3" xfId="0" applyFont="1" applyFill="1" applyBorder="1"/>
    <xf numFmtId="10" fontId="5" fillId="5" borderId="4" xfId="0" applyNumberFormat="1" applyFont="1" applyFill="1" applyBorder="1"/>
    <xf numFmtId="0" fontId="6" fillId="5" borderId="3" xfId="0" applyFont="1" applyFill="1" applyBorder="1"/>
    <xf numFmtId="0" fontId="7" fillId="5" borderId="3" xfId="0" applyFont="1" applyFill="1" applyBorder="1"/>
    <xf numFmtId="0" fontId="5" fillId="5" borderId="4" xfId="0" applyFont="1" applyFill="1" applyBorder="1"/>
    <xf numFmtId="10" fontId="1" fillId="5" borderId="3" xfId="0" applyNumberFormat="1" applyFont="1" applyFill="1" applyBorder="1"/>
    <xf numFmtId="10" fontId="0" fillId="5" borderId="3" xfId="0" applyNumberFormat="1" applyFont="1" applyFill="1" applyBorder="1"/>
    <xf numFmtId="10" fontId="7" fillId="5" borderId="3" xfId="0" applyNumberFormat="1" applyFont="1" applyFill="1" applyBorder="1"/>
    <xf numFmtId="10" fontId="11" fillId="5" borderId="3" xfId="0" applyNumberFormat="1" applyFont="1" applyFill="1" applyBorder="1"/>
    <xf numFmtId="0" fontId="9" fillId="5" borderId="3" xfId="0" applyFont="1" applyFill="1" applyBorder="1"/>
    <xf numFmtId="10" fontId="9" fillId="5" borderId="3" xfId="0" applyNumberFormat="1" applyFont="1" applyFill="1" applyBorder="1"/>
    <xf numFmtId="0" fontId="0" fillId="5" borderId="2" xfId="0" applyFont="1" applyFill="1" applyBorder="1"/>
    <xf numFmtId="0" fontId="0" fillId="5" borderId="1" xfId="0" applyFont="1" applyFill="1" applyBorder="1"/>
    <xf numFmtId="1" fontId="0" fillId="0" borderId="14" xfId="0" applyNumberFormat="1" applyBorder="1"/>
    <xf numFmtId="1" fontId="0" fillId="0" borderId="0" xfId="0" applyNumberFormat="1" applyBorder="1"/>
    <xf numFmtId="0" fontId="12" fillId="2" borderId="7" xfId="0" applyFont="1" applyFill="1" applyBorder="1"/>
    <xf numFmtId="0" fontId="2" fillId="2" borderId="2" xfId="0" applyFont="1" applyFill="1" applyBorder="1"/>
    <xf numFmtId="0" fontId="2" fillId="2" borderId="8" xfId="0" applyFont="1" applyFill="1" applyBorder="1"/>
    <xf numFmtId="0" fontId="2" fillId="2" borderId="3" xfId="0" applyFont="1" applyFill="1" applyBorder="1"/>
    <xf numFmtId="0" fontId="2" fillId="2" borderId="10" xfId="0" applyFont="1" applyFill="1" applyBorder="1"/>
    <xf numFmtId="0" fontId="2" fillId="2" borderId="14" xfId="0" applyFont="1" applyFill="1" applyBorder="1"/>
    <xf numFmtId="0" fontId="2" fillId="2" borderId="0" xfId="0" applyFont="1" applyFill="1" applyBorder="1"/>
    <xf numFmtId="0" fontId="1" fillId="2" borderId="3" xfId="0" applyFont="1" applyFill="1" applyBorder="1"/>
    <xf numFmtId="0" fontId="0" fillId="2" borderId="3" xfId="0" applyFont="1" applyFill="1" applyBorder="1"/>
    <xf numFmtId="0" fontId="11" fillId="2" borderId="3" xfId="0" applyFont="1" applyFill="1" applyBorder="1"/>
    <xf numFmtId="0" fontId="0" fillId="2" borderId="4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106680</xdr:colOff>
      <xdr:row>1</xdr:row>
      <xdr:rowOff>144780</xdr:rowOff>
    </xdr:from>
    <xdr:to>
      <xdr:col>14</xdr:col>
      <xdr:colOff>0</xdr:colOff>
      <xdr:row>20</xdr:row>
      <xdr:rowOff>45720</xdr:rowOff>
    </xdr:to>
    <xdr:sp macro="" textlink="">
      <xdr:nvSpPr>
        <xdr:cNvPr id="2" name="TextBox 1"/>
        <xdr:cNvSpPr txBox="1"/>
      </xdr:nvSpPr>
      <xdr:spPr>
        <a:xfrm>
          <a:off x="7444740" y="335280"/>
          <a:ext cx="2941320" cy="294132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l-GR" sz="1100" b="1">
              <a:solidFill>
                <a:schemeClr val="bg1"/>
              </a:solidFill>
            </a:rPr>
            <a:t>Οι</a:t>
          </a:r>
          <a:r>
            <a:rPr lang="el-GR" sz="1100" b="1" baseline="0">
              <a:solidFill>
                <a:schemeClr val="bg1"/>
              </a:solidFill>
            </a:rPr>
            <a:t> καταχωρήσεις γίνονται αποκλειστικά στα πεδία με μπλέ χρώμα. </a:t>
          </a:r>
        </a:p>
        <a:p>
          <a:endParaRPr lang="el-GR" sz="1100" b="1" baseline="0">
            <a:solidFill>
              <a:schemeClr val="bg1"/>
            </a:solidFill>
          </a:endParaRPr>
        </a:p>
        <a:p>
          <a:r>
            <a:rPr lang="el-GR" sz="1100" b="1" baseline="0">
              <a:solidFill>
                <a:schemeClr val="bg1"/>
              </a:solidFill>
            </a:rPr>
            <a:t>Στα πεδία με κόκκινο χρώμα ΔΕΝ γίνεται καμία καταχώρηση. </a:t>
          </a:r>
        </a:p>
        <a:p>
          <a:endParaRPr lang="el-GR" sz="1100"/>
        </a:p>
        <a:p>
          <a:endParaRPr lang="el-GR" sz="1100"/>
        </a:p>
        <a:p>
          <a:r>
            <a:rPr lang="el-GR" sz="1100" b="1">
              <a:solidFill>
                <a:schemeClr val="bg1"/>
              </a:solidFill>
            </a:rPr>
            <a:t>Τα</a:t>
          </a:r>
          <a:r>
            <a:rPr lang="el-GR" sz="1100" b="1" baseline="0">
              <a:solidFill>
                <a:schemeClr val="bg1"/>
              </a:solidFill>
            </a:rPr>
            <a:t> νούμερα στα μπλέ πεδία είναι ενδεικτικά</a:t>
          </a:r>
          <a:endParaRPr lang="el-GR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3</xdr:row>
      <xdr:rowOff>152400</xdr:rowOff>
    </xdr:from>
    <xdr:to>
      <xdr:col>14</xdr:col>
      <xdr:colOff>571500</xdr:colOff>
      <xdr:row>22</xdr:row>
      <xdr:rowOff>9525</xdr:rowOff>
    </xdr:to>
    <xdr:sp macro="" textlink="">
      <xdr:nvSpPr>
        <xdr:cNvPr id="2" name="TextBox 1"/>
        <xdr:cNvSpPr txBox="1"/>
      </xdr:nvSpPr>
      <xdr:spPr>
        <a:xfrm>
          <a:off x="7724775" y="638175"/>
          <a:ext cx="3419475" cy="316230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l-GR" sz="1100" b="1">
              <a:solidFill>
                <a:schemeClr val="bg1"/>
              </a:solidFill>
              <a:latin typeface="+mn-lt"/>
              <a:ea typeface="+mn-ea"/>
              <a:cs typeface="+mn-cs"/>
            </a:rPr>
            <a:t>Οι</a:t>
          </a:r>
          <a:r>
            <a:rPr lang="el-GR" sz="11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καταχωρήσεις γίνονται αποκλειστικά στα πεδία με μπλέ χρώμα. </a:t>
          </a:r>
          <a:endParaRPr lang="el-GR" b="1">
            <a:solidFill>
              <a:schemeClr val="bg1"/>
            </a:solidFill>
          </a:endParaRPr>
        </a:p>
        <a:p>
          <a:pPr fontAlgn="base"/>
          <a:endParaRPr lang="el-GR" sz="1100" b="1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r>
            <a:rPr lang="el-GR" sz="11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Στα πεδία με κόκκινο χρώμα ΔΕΝ γίνεται καμία καταχώρηση. </a:t>
          </a:r>
          <a:endParaRPr lang="el-GR" b="1">
            <a:solidFill>
              <a:schemeClr val="bg1"/>
            </a:solidFill>
          </a:endParaRPr>
        </a:p>
        <a:p>
          <a:endParaRPr lang="el-GR" sz="1200" b="1">
            <a:solidFill>
              <a:schemeClr val="bg1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="1">
              <a:solidFill>
                <a:schemeClr val="bg1"/>
              </a:solidFill>
              <a:latin typeface="+mn-lt"/>
              <a:ea typeface="+mn-ea"/>
              <a:cs typeface="+mn-cs"/>
            </a:rPr>
            <a:t>Τα</a:t>
          </a:r>
          <a:r>
            <a:rPr lang="el-GR" sz="11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νούμερα στα μπλέ πεδία είναι ενδεικτικά</a:t>
          </a:r>
          <a:endParaRPr lang="el-GR" sz="1100" b="1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endParaRPr lang="el-GR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4"/>
  <sheetViews>
    <sheetView zoomScaleNormal="100" workbookViewId="0">
      <selection activeCell="S17" sqref="S17"/>
    </sheetView>
  </sheetViews>
  <sheetFormatPr defaultRowHeight="12.75"/>
  <cols>
    <col min="1" max="1" width="9.140625" style="8"/>
    <col min="2" max="2" width="36.85546875" style="8" customWidth="1"/>
    <col min="3" max="16384" width="9.140625" style="8"/>
  </cols>
  <sheetData>
    <row r="1" spans="2:9" ht="15">
      <c r="D1" s="59" t="s">
        <v>0</v>
      </c>
      <c r="E1" s="9"/>
      <c r="F1" s="9"/>
      <c r="G1" s="9"/>
    </row>
    <row r="3" spans="2:9">
      <c r="B3" s="10" t="s">
        <v>2</v>
      </c>
      <c r="C3" s="11"/>
      <c r="D3" s="131" t="s">
        <v>122</v>
      </c>
      <c r="E3" s="12"/>
      <c r="F3" s="12"/>
      <c r="G3" s="12"/>
      <c r="H3" s="12"/>
      <c r="I3" s="13"/>
    </row>
    <row r="5" spans="2:9">
      <c r="E5" s="14" t="s">
        <v>84</v>
      </c>
      <c r="F5" s="15"/>
      <c r="H5" s="14" t="s">
        <v>84</v>
      </c>
      <c r="I5" s="15"/>
    </row>
    <row r="6" spans="2:9">
      <c r="B6" s="10" t="s">
        <v>1</v>
      </c>
      <c r="C6" s="10">
        <v>2012</v>
      </c>
      <c r="D6" s="10">
        <v>2013</v>
      </c>
      <c r="E6" s="17" t="s">
        <v>81</v>
      </c>
      <c r="F6" s="17" t="s">
        <v>82</v>
      </c>
      <c r="G6" s="10">
        <v>2014</v>
      </c>
      <c r="H6" s="17" t="s">
        <v>81</v>
      </c>
      <c r="I6" s="17" t="s">
        <v>82</v>
      </c>
    </row>
    <row r="7" spans="2:9">
      <c r="B7" s="17" t="s">
        <v>3</v>
      </c>
      <c r="C7" s="132">
        <f>40297+68026</f>
        <v>108323</v>
      </c>
      <c r="D7" s="133">
        <f>40296+68026</f>
        <v>108322</v>
      </c>
      <c r="E7" s="88">
        <f>D7-C7</f>
        <v>-1</v>
      </c>
      <c r="F7" s="89">
        <f>(D7-C7)/C7</f>
        <v>-9.2316497881336377E-6</v>
      </c>
      <c r="G7" s="136">
        <f>40296+68026</f>
        <v>108322</v>
      </c>
      <c r="H7" s="88">
        <f>G7-D7</f>
        <v>0</v>
      </c>
      <c r="I7" s="89">
        <f>(G7-D7)/D7</f>
        <v>0</v>
      </c>
    </row>
    <row r="8" spans="2:9">
      <c r="B8" s="18" t="s">
        <v>4</v>
      </c>
      <c r="C8" s="134">
        <f>79568+172155+318194</f>
        <v>569917</v>
      </c>
      <c r="D8" s="135">
        <f>81948+172155+318194</f>
        <v>572297</v>
      </c>
      <c r="E8" s="90">
        <f t="shared" ref="E8:E39" si="0">D8-C8</f>
        <v>2380</v>
      </c>
      <c r="F8" s="91">
        <f t="shared" ref="F8:F39" si="1">(D8-C8)/C8</f>
        <v>4.1760466875001099E-3</v>
      </c>
      <c r="G8" s="137">
        <f>572298</f>
        <v>572298</v>
      </c>
      <c r="H8" s="90">
        <f t="shared" ref="H8:H39" si="2">G8-D8</f>
        <v>1</v>
      </c>
      <c r="I8" s="91">
        <f t="shared" ref="I8:I39" si="3">(G8-D8)/D8</f>
        <v>1.7473444732367983E-6</v>
      </c>
    </row>
    <row r="9" spans="2:9">
      <c r="B9" s="18" t="s">
        <v>5</v>
      </c>
      <c r="C9" s="134">
        <f>159328+73735+76252+97521</f>
        <v>406836</v>
      </c>
      <c r="D9" s="135">
        <f>159921+73735+76252+98732</f>
        <v>408640</v>
      </c>
      <c r="E9" s="90">
        <f t="shared" si="0"/>
        <v>1804</v>
      </c>
      <c r="F9" s="91">
        <f t="shared" si="1"/>
        <v>4.4342191939749677E-3</v>
      </c>
      <c r="G9" s="137">
        <f>310784+245122</f>
        <v>555906</v>
      </c>
      <c r="H9" s="90">
        <f t="shared" si="2"/>
        <v>147266</v>
      </c>
      <c r="I9" s="91">
        <f t="shared" si="3"/>
        <v>0.36038077525450274</v>
      </c>
    </row>
    <row r="10" spans="2:9">
      <c r="B10" s="18" t="s">
        <v>6</v>
      </c>
      <c r="C10" s="134">
        <v>44435</v>
      </c>
      <c r="D10" s="135">
        <v>12138</v>
      </c>
      <c r="E10" s="90">
        <f t="shared" si="0"/>
        <v>-32297</v>
      </c>
      <c r="F10" s="91">
        <f t="shared" si="1"/>
        <v>-0.72683695285248118</v>
      </c>
      <c r="G10" s="137">
        <v>12138</v>
      </c>
      <c r="H10" s="90">
        <f t="shared" si="2"/>
        <v>0</v>
      </c>
      <c r="I10" s="91">
        <f t="shared" si="3"/>
        <v>0</v>
      </c>
    </row>
    <row r="11" spans="2:9">
      <c r="B11" s="18" t="s">
        <v>7</v>
      </c>
      <c r="C11" s="134"/>
      <c r="D11" s="135"/>
      <c r="E11" s="90">
        <f t="shared" si="0"/>
        <v>0</v>
      </c>
      <c r="F11" s="91" t="e">
        <f t="shared" si="1"/>
        <v>#DIV/0!</v>
      </c>
      <c r="G11" s="137"/>
      <c r="H11" s="90">
        <f t="shared" si="2"/>
        <v>0</v>
      </c>
      <c r="I11" s="91" t="e">
        <f t="shared" si="3"/>
        <v>#DIV/0!</v>
      </c>
    </row>
    <row r="12" spans="2:9">
      <c r="B12" s="19" t="s">
        <v>8</v>
      </c>
      <c r="C12" s="92">
        <f>SUM(C7:C11)</f>
        <v>1129511</v>
      </c>
      <c r="D12" s="93">
        <f>SUM(D7:D11)</f>
        <v>1101397</v>
      </c>
      <c r="E12" s="90">
        <f t="shared" si="0"/>
        <v>-28114</v>
      </c>
      <c r="F12" s="91">
        <f t="shared" si="1"/>
        <v>-2.4890417180532105E-2</v>
      </c>
      <c r="G12" s="94">
        <f>SUM(G7:G11)</f>
        <v>1248664</v>
      </c>
      <c r="H12" s="90">
        <f t="shared" si="2"/>
        <v>147267</v>
      </c>
      <c r="I12" s="91">
        <f t="shared" si="3"/>
        <v>0.13370928012333427</v>
      </c>
    </row>
    <row r="13" spans="2:9">
      <c r="B13" s="18" t="s">
        <v>9</v>
      </c>
      <c r="C13" s="134">
        <f>63080+172155+316129+76252+73735+123178+35110+33198</f>
        <v>892837</v>
      </c>
      <c r="D13" s="135">
        <f>68404+172155+316975+133761+73735+76252+4726+59276</f>
        <v>905284</v>
      </c>
      <c r="E13" s="90">
        <f t="shared" si="0"/>
        <v>12447</v>
      </c>
      <c r="F13" s="91">
        <f t="shared" si="1"/>
        <v>1.3940954507933699E-2</v>
      </c>
      <c r="G13" s="137">
        <f>563753+295546+7359+160291</f>
        <v>1026949</v>
      </c>
      <c r="H13" s="90">
        <f t="shared" si="2"/>
        <v>121665</v>
      </c>
      <c r="I13" s="91">
        <f t="shared" si="3"/>
        <v>0.13439428952682253</v>
      </c>
    </row>
    <row r="14" spans="2:9">
      <c r="B14" s="61" t="s">
        <v>10</v>
      </c>
      <c r="C14" s="96">
        <f>C12-C13</f>
        <v>236674</v>
      </c>
      <c r="D14" s="96">
        <f>D12-D13</f>
        <v>196113</v>
      </c>
      <c r="E14" s="97">
        <f t="shared" si="0"/>
        <v>-40561</v>
      </c>
      <c r="F14" s="98">
        <f t="shared" si="1"/>
        <v>-0.17137919670094728</v>
      </c>
      <c r="G14" s="99">
        <f>G12-G13</f>
        <v>221715</v>
      </c>
      <c r="H14" s="97">
        <f t="shared" si="2"/>
        <v>25602</v>
      </c>
      <c r="I14" s="98">
        <f t="shared" si="3"/>
        <v>0.13054718453136713</v>
      </c>
    </row>
    <row r="15" spans="2:9">
      <c r="B15" s="17" t="s">
        <v>11</v>
      </c>
      <c r="C15" s="132">
        <v>293</v>
      </c>
      <c r="D15" s="133">
        <v>293</v>
      </c>
      <c r="E15" s="88">
        <f t="shared" si="0"/>
        <v>0</v>
      </c>
      <c r="F15" s="89">
        <f t="shared" si="1"/>
        <v>0</v>
      </c>
      <c r="G15" s="136">
        <v>294</v>
      </c>
      <c r="H15" s="88">
        <f t="shared" si="2"/>
        <v>1</v>
      </c>
      <c r="I15" s="89">
        <f t="shared" si="3"/>
        <v>3.4129692832764505E-3</v>
      </c>
    </row>
    <row r="16" spans="2:9">
      <c r="B16" s="18" t="s">
        <v>12</v>
      </c>
      <c r="C16" s="134">
        <v>0</v>
      </c>
      <c r="D16" s="135">
        <v>0</v>
      </c>
      <c r="E16" s="90">
        <f t="shared" si="0"/>
        <v>0</v>
      </c>
      <c r="F16" s="91" t="e">
        <f t="shared" si="1"/>
        <v>#DIV/0!</v>
      </c>
      <c r="G16" s="137"/>
      <c r="H16" s="90">
        <f t="shared" si="2"/>
        <v>0</v>
      </c>
      <c r="I16" s="91" t="e">
        <f t="shared" si="3"/>
        <v>#DIV/0!</v>
      </c>
    </row>
    <row r="17" spans="2:9">
      <c r="B17" s="18" t="s">
        <v>13</v>
      </c>
      <c r="C17" s="134">
        <v>0</v>
      </c>
      <c r="D17" s="135">
        <v>0</v>
      </c>
      <c r="E17" s="90">
        <f t="shared" si="0"/>
        <v>0</v>
      </c>
      <c r="F17" s="91" t="e">
        <f t="shared" si="1"/>
        <v>#DIV/0!</v>
      </c>
      <c r="G17" s="137"/>
      <c r="H17" s="90">
        <f t="shared" si="2"/>
        <v>0</v>
      </c>
      <c r="I17" s="91" t="e">
        <f t="shared" si="3"/>
        <v>#DIV/0!</v>
      </c>
    </row>
    <row r="18" spans="2:9">
      <c r="B18" s="18" t="s">
        <v>14</v>
      </c>
      <c r="C18" s="134">
        <v>0</v>
      </c>
      <c r="D18" s="135">
        <v>0</v>
      </c>
      <c r="E18" s="90">
        <f t="shared" si="0"/>
        <v>0</v>
      </c>
      <c r="F18" s="91" t="e">
        <f t="shared" si="1"/>
        <v>#DIV/0!</v>
      </c>
      <c r="G18" s="137"/>
      <c r="H18" s="90">
        <f t="shared" si="2"/>
        <v>0</v>
      </c>
      <c r="I18" s="91" t="e">
        <f t="shared" si="3"/>
        <v>#DIV/0!</v>
      </c>
    </row>
    <row r="19" spans="2:9">
      <c r="B19" s="21" t="s">
        <v>16</v>
      </c>
      <c r="C19" s="134">
        <v>0</v>
      </c>
      <c r="D19" s="135">
        <v>0</v>
      </c>
      <c r="E19" s="90">
        <f t="shared" si="0"/>
        <v>0</v>
      </c>
      <c r="F19" s="91" t="e">
        <f t="shared" si="1"/>
        <v>#DIV/0!</v>
      </c>
      <c r="G19" s="137"/>
      <c r="H19" s="90">
        <f t="shared" si="2"/>
        <v>0</v>
      </c>
      <c r="I19" s="91" t="e">
        <f t="shared" si="3"/>
        <v>#DIV/0!</v>
      </c>
    </row>
    <row r="20" spans="2:9">
      <c r="B20" s="22" t="s">
        <v>15</v>
      </c>
      <c r="C20" s="100">
        <f>SUM(C15:C19)</f>
        <v>293</v>
      </c>
      <c r="D20" s="101">
        <f>SUM(D15:D19)</f>
        <v>293</v>
      </c>
      <c r="E20" s="101">
        <f t="shared" si="0"/>
        <v>0</v>
      </c>
      <c r="F20" s="102">
        <f t="shared" si="1"/>
        <v>0</v>
      </c>
      <c r="G20" s="103">
        <f>SUM(G15:G19)</f>
        <v>294</v>
      </c>
      <c r="H20" s="101">
        <f t="shared" si="2"/>
        <v>1</v>
      </c>
      <c r="I20" s="102">
        <f t="shared" si="3"/>
        <v>3.4129692832764505E-3</v>
      </c>
    </row>
    <row r="21" spans="2:9">
      <c r="B21" s="23" t="s">
        <v>17</v>
      </c>
      <c r="C21" s="104">
        <f>C14+C20</f>
        <v>236967</v>
      </c>
      <c r="D21" s="104">
        <f t="shared" ref="D21:G21" si="4">D14+D20</f>
        <v>196406</v>
      </c>
      <c r="E21" s="105">
        <f t="shared" si="0"/>
        <v>-40561</v>
      </c>
      <c r="F21" s="106">
        <f t="shared" si="1"/>
        <v>-0.17116729333620292</v>
      </c>
      <c r="G21" s="104">
        <f t="shared" si="4"/>
        <v>222009</v>
      </c>
      <c r="H21" s="90">
        <f t="shared" si="2"/>
        <v>25603</v>
      </c>
      <c r="I21" s="91">
        <f t="shared" si="3"/>
        <v>0.13035752471920409</v>
      </c>
    </row>
    <row r="22" spans="2:9">
      <c r="B22" s="24" t="s">
        <v>18</v>
      </c>
      <c r="C22" s="132">
        <v>24798</v>
      </c>
      <c r="D22" s="132">
        <v>119630</v>
      </c>
      <c r="E22" s="107">
        <f t="shared" si="0"/>
        <v>94832</v>
      </c>
      <c r="F22" s="91">
        <f t="shared" si="1"/>
        <v>3.8241793693039763</v>
      </c>
      <c r="G22" s="133">
        <v>125303</v>
      </c>
      <c r="H22" s="88">
        <f t="shared" si="2"/>
        <v>5673</v>
      </c>
      <c r="I22" s="89">
        <f t="shared" si="3"/>
        <v>4.7421215414193765E-2</v>
      </c>
    </row>
    <row r="23" spans="2:9">
      <c r="B23" s="21" t="s">
        <v>19</v>
      </c>
      <c r="C23" s="134">
        <v>69422</v>
      </c>
      <c r="D23" s="134">
        <v>21190</v>
      </c>
      <c r="E23" s="95">
        <f t="shared" si="0"/>
        <v>-48232</v>
      </c>
      <c r="F23" s="91">
        <f t="shared" si="1"/>
        <v>-0.69476534816052549</v>
      </c>
      <c r="G23" s="135">
        <v>21932</v>
      </c>
      <c r="H23" s="90">
        <f t="shared" si="2"/>
        <v>742</v>
      </c>
      <c r="I23" s="91">
        <f t="shared" si="3"/>
        <v>3.5016517225106181E-2</v>
      </c>
    </row>
    <row r="24" spans="2:9">
      <c r="B24" s="21" t="s">
        <v>20</v>
      </c>
      <c r="C24" s="134">
        <v>0</v>
      </c>
      <c r="D24" s="134">
        <v>0</v>
      </c>
      <c r="E24" s="95">
        <f t="shared" si="0"/>
        <v>0</v>
      </c>
      <c r="F24" s="91" t="e">
        <f t="shared" si="1"/>
        <v>#DIV/0!</v>
      </c>
      <c r="G24" s="135"/>
      <c r="H24" s="90">
        <f t="shared" si="2"/>
        <v>0</v>
      </c>
      <c r="I24" s="91" t="e">
        <f t="shared" si="3"/>
        <v>#DIV/0!</v>
      </c>
    </row>
    <row r="25" spans="2:9">
      <c r="B25" s="21" t="s">
        <v>21</v>
      </c>
      <c r="C25" s="134">
        <v>94891</v>
      </c>
      <c r="D25" s="134">
        <v>173702</v>
      </c>
      <c r="E25" s="95">
        <f t="shared" si="0"/>
        <v>78811</v>
      </c>
      <c r="F25" s="91">
        <f t="shared" si="1"/>
        <v>0.83054241181987754</v>
      </c>
      <c r="G25" s="135">
        <v>160887</v>
      </c>
      <c r="H25" s="90">
        <f t="shared" si="2"/>
        <v>-12815</v>
      </c>
      <c r="I25" s="91">
        <f t="shared" si="3"/>
        <v>-7.3775776905274551E-2</v>
      </c>
    </row>
    <row r="26" spans="2:9">
      <c r="B26" s="21" t="s">
        <v>22</v>
      </c>
      <c r="C26" s="134">
        <v>0</v>
      </c>
      <c r="D26" s="134">
        <v>0</v>
      </c>
      <c r="E26" s="95">
        <f t="shared" si="0"/>
        <v>0</v>
      </c>
      <c r="F26" s="91" t="e">
        <f t="shared" si="1"/>
        <v>#DIV/0!</v>
      </c>
      <c r="G26" s="135"/>
      <c r="H26" s="90">
        <f t="shared" si="2"/>
        <v>0</v>
      </c>
      <c r="I26" s="91" t="e">
        <f t="shared" si="3"/>
        <v>#DIV/0!</v>
      </c>
    </row>
    <row r="27" spans="2:9">
      <c r="B27" s="21" t="s">
        <v>120</v>
      </c>
      <c r="C27" s="134"/>
      <c r="D27" s="134"/>
      <c r="E27" s="95">
        <f t="shared" si="0"/>
        <v>0</v>
      </c>
      <c r="F27" s="91" t="e">
        <f t="shared" si="1"/>
        <v>#DIV/0!</v>
      </c>
      <c r="G27" s="135"/>
      <c r="H27" s="90">
        <f t="shared" si="2"/>
        <v>0</v>
      </c>
      <c r="I27" s="91" t="e">
        <f t="shared" si="3"/>
        <v>#DIV/0!</v>
      </c>
    </row>
    <row r="28" spans="2:9">
      <c r="B28" s="21" t="s">
        <v>23</v>
      </c>
      <c r="C28" s="134">
        <v>0</v>
      </c>
      <c r="D28" s="134">
        <v>0</v>
      </c>
      <c r="E28" s="95">
        <f t="shared" si="0"/>
        <v>0</v>
      </c>
      <c r="F28" s="91" t="e">
        <f t="shared" si="1"/>
        <v>#DIV/0!</v>
      </c>
      <c r="G28" s="135"/>
      <c r="H28" s="90">
        <f t="shared" si="2"/>
        <v>0</v>
      </c>
      <c r="I28" s="91" t="e">
        <f t="shared" si="3"/>
        <v>#DIV/0!</v>
      </c>
    </row>
    <row r="29" spans="2:9">
      <c r="B29" s="21" t="s">
        <v>24</v>
      </c>
      <c r="C29" s="134">
        <f>36538</f>
        <v>36538</v>
      </c>
      <c r="D29" s="134"/>
      <c r="E29" s="95">
        <f t="shared" si="0"/>
        <v>-36538</v>
      </c>
      <c r="F29" s="91">
        <f t="shared" si="1"/>
        <v>-1</v>
      </c>
      <c r="G29" s="135">
        <f>15128</f>
        <v>15128</v>
      </c>
      <c r="H29" s="90">
        <f t="shared" si="2"/>
        <v>15128</v>
      </c>
      <c r="I29" s="91" t="e">
        <f t="shared" si="3"/>
        <v>#DIV/0!</v>
      </c>
    </row>
    <row r="30" spans="2:9">
      <c r="B30" s="21" t="s">
        <v>25</v>
      </c>
      <c r="C30" s="134">
        <v>0</v>
      </c>
      <c r="D30" s="134">
        <v>0</v>
      </c>
      <c r="E30" s="95">
        <f t="shared" si="0"/>
        <v>0</v>
      </c>
      <c r="F30" s="91" t="e">
        <f t="shared" si="1"/>
        <v>#DIV/0!</v>
      </c>
      <c r="G30" s="135"/>
      <c r="H30" s="90">
        <f t="shared" si="2"/>
        <v>0</v>
      </c>
      <c r="I30" s="91" t="e">
        <f t="shared" si="3"/>
        <v>#DIV/0!</v>
      </c>
    </row>
    <row r="31" spans="2:9">
      <c r="B31" s="21" t="s">
        <v>26</v>
      </c>
      <c r="C31" s="134">
        <v>0</v>
      </c>
      <c r="D31" s="134">
        <v>0</v>
      </c>
      <c r="E31" s="95">
        <f t="shared" si="0"/>
        <v>0</v>
      </c>
      <c r="F31" s="91" t="e">
        <f t="shared" si="1"/>
        <v>#DIV/0!</v>
      </c>
      <c r="G31" s="135"/>
      <c r="H31" s="90">
        <f t="shared" si="2"/>
        <v>0</v>
      </c>
      <c r="I31" s="91" t="e">
        <f t="shared" si="3"/>
        <v>#DIV/0!</v>
      </c>
    </row>
    <row r="32" spans="2:9">
      <c r="B32" s="21" t="s">
        <v>27</v>
      </c>
      <c r="C32" s="134">
        <v>0</v>
      </c>
      <c r="D32" s="134">
        <v>0</v>
      </c>
      <c r="E32" s="95">
        <f t="shared" si="0"/>
        <v>0</v>
      </c>
      <c r="F32" s="91" t="e">
        <f t="shared" si="1"/>
        <v>#DIV/0!</v>
      </c>
      <c r="G32" s="135"/>
      <c r="H32" s="90">
        <f t="shared" si="2"/>
        <v>0</v>
      </c>
      <c r="I32" s="91" t="e">
        <f t="shared" si="3"/>
        <v>#DIV/0!</v>
      </c>
    </row>
    <row r="33" spans="2:9">
      <c r="B33" s="21" t="s">
        <v>28</v>
      </c>
      <c r="C33" s="95">
        <f>C34+C35+C36+C37</f>
        <v>495218</v>
      </c>
      <c r="D33" s="95">
        <f>D34+D35+D36+D37</f>
        <v>485893</v>
      </c>
      <c r="E33" s="95">
        <f t="shared" si="0"/>
        <v>-9325</v>
      </c>
      <c r="F33" s="91">
        <f t="shared" si="1"/>
        <v>-1.8830090990230565E-2</v>
      </c>
      <c r="G33" s="90">
        <f>367000+63327</f>
        <v>430327</v>
      </c>
      <c r="H33" s="90">
        <f t="shared" si="2"/>
        <v>-55566</v>
      </c>
      <c r="I33" s="91">
        <f t="shared" si="3"/>
        <v>-0.11435851103020624</v>
      </c>
    </row>
    <row r="34" spans="2:9">
      <c r="B34" s="21" t="s">
        <v>29</v>
      </c>
      <c r="C34" s="134">
        <v>0</v>
      </c>
      <c r="D34" s="134">
        <v>0</v>
      </c>
      <c r="E34" s="95">
        <f t="shared" si="0"/>
        <v>0</v>
      </c>
      <c r="F34" s="91" t="e">
        <f t="shared" si="1"/>
        <v>#DIV/0!</v>
      </c>
      <c r="G34" s="135"/>
      <c r="H34" s="90">
        <f t="shared" si="2"/>
        <v>0</v>
      </c>
      <c r="I34" s="91" t="e">
        <f t="shared" si="3"/>
        <v>#DIV/0!</v>
      </c>
    </row>
    <row r="35" spans="2:9">
      <c r="B35" s="21" t="s">
        <v>30</v>
      </c>
      <c r="C35" s="134">
        <v>495218</v>
      </c>
      <c r="D35" s="134">
        <v>485893</v>
      </c>
      <c r="E35" s="95">
        <f t="shared" si="0"/>
        <v>-9325</v>
      </c>
      <c r="F35" s="91">
        <f t="shared" si="1"/>
        <v>-1.8830090990230565E-2</v>
      </c>
      <c r="G35" s="135">
        <v>430327</v>
      </c>
      <c r="H35" s="90">
        <f t="shared" si="2"/>
        <v>-55566</v>
      </c>
      <c r="I35" s="91">
        <f t="shared" si="3"/>
        <v>-0.11435851103020624</v>
      </c>
    </row>
    <row r="36" spans="2:9">
      <c r="B36" s="21" t="s">
        <v>31</v>
      </c>
      <c r="C36" s="134">
        <v>0</v>
      </c>
      <c r="D36" s="134">
        <v>0</v>
      </c>
      <c r="E36" s="95">
        <f t="shared" si="0"/>
        <v>0</v>
      </c>
      <c r="F36" s="91" t="e">
        <f t="shared" si="1"/>
        <v>#DIV/0!</v>
      </c>
      <c r="G36" s="135"/>
      <c r="H36" s="90">
        <f t="shared" si="2"/>
        <v>0</v>
      </c>
      <c r="I36" s="91" t="e">
        <f t="shared" si="3"/>
        <v>#DIV/0!</v>
      </c>
    </row>
    <row r="37" spans="2:9">
      <c r="B37" s="21" t="s">
        <v>32</v>
      </c>
      <c r="C37" s="134">
        <v>0</v>
      </c>
      <c r="D37" s="134">
        <v>0</v>
      </c>
      <c r="E37" s="95">
        <f t="shared" si="0"/>
        <v>0</v>
      </c>
      <c r="F37" s="91" t="e">
        <f t="shared" si="1"/>
        <v>#DIV/0!</v>
      </c>
      <c r="G37" s="135"/>
      <c r="H37" s="90">
        <f t="shared" si="2"/>
        <v>0</v>
      </c>
      <c r="I37" s="91" t="e">
        <f t="shared" si="3"/>
        <v>#DIV/0!</v>
      </c>
    </row>
    <row r="38" spans="2:9">
      <c r="B38" s="25" t="s">
        <v>33</v>
      </c>
      <c r="C38" s="108">
        <f>SUM(C22:C33)</f>
        <v>720867</v>
      </c>
      <c r="D38" s="108">
        <f>SUM(D22:D33)</f>
        <v>800415</v>
      </c>
      <c r="E38" s="100">
        <f t="shared" si="0"/>
        <v>79548</v>
      </c>
      <c r="F38" s="91">
        <f t="shared" si="1"/>
        <v>0.11035045299618376</v>
      </c>
      <c r="G38" s="109">
        <f>SUM(G22:G33)</f>
        <v>753577</v>
      </c>
      <c r="H38" s="101">
        <f t="shared" si="2"/>
        <v>-46838</v>
      </c>
      <c r="I38" s="102">
        <f t="shared" si="3"/>
        <v>-5.8517144231429945E-2</v>
      </c>
    </row>
    <row r="39" spans="2:9">
      <c r="B39" s="10" t="s">
        <v>34</v>
      </c>
      <c r="C39" s="104">
        <f>C38+C21</f>
        <v>957834</v>
      </c>
      <c r="D39" s="104">
        <f t="shared" ref="D39:G39" si="5">D38+D21</f>
        <v>996821</v>
      </c>
      <c r="E39" s="105">
        <f t="shared" si="0"/>
        <v>38987</v>
      </c>
      <c r="F39" s="106">
        <f t="shared" si="1"/>
        <v>4.0703295142999724E-2</v>
      </c>
      <c r="G39" s="104">
        <f>G38+G21</f>
        <v>975586</v>
      </c>
      <c r="H39" s="101">
        <f t="shared" si="2"/>
        <v>-21235</v>
      </c>
      <c r="I39" s="102">
        <f t="shared" si="3"/>
        <v>-2.1302721351175388E-2</v>
      </c>
    </row>
    <row r="40" spans="2:9">
      <c r="B40" s="26"/>
      <c r="C40" s="26"/>
      <c r="D40" s="26"/>
      <c r="E40" s="26"/>
      <c r="F40" s="26"/>
      <c r="G40" s="26"/>
      <c r="H40" s="26"/>
      <c r="I40" s="26"/>
    </row>
    <row r="41" spans="2:9">
      <c r="B41" s="26"/>
      <c r="C41" s="26"/>
      <c r="D41" s="26"/>
      <c r="E41" s="26"/>
      <c r="F41" s="26"/>
      <c r="G41" s="26"/>
      <c r="H41" s="26"/>
      <c r="I41" s="26"/>
    </row>
    <row r="43" spans="2:9">
      <c r="B43" s="10" t="s">
        <v>2</v>
      </c>
      <c r="C43" s="11"/>
      <c r="D43" s="12" t="str">
        <f>D3</f>
        <v>ΚΑΤΑΧΩΡΗΣΗ ΕΠΩΝΥΜΙΑΣ ΕΤΑΙΡΙΑΣ</v>
      </c>
      <c r="E43" s="12"/>
      <c r="F43" s="12"/>
      <c r="G43" s="12"/>
      <c r="H43" s="12"/>
      <c r="I43" s="13"/>
    </row>
    <row r="44" spans="2:9">
      <c r="B44" s="26"/>
    </row>
    <row r="45" spans="2:9">
      <c r="E45" s="14" t="s">
        <v>84</v>
      </c>
      <c r="F45" s="15"/>
      <c r="H45" s="14" t="s">
        <v>84</v>
      </c>
      <c r="I45" s="15"/>
    </row>
    <row r="46" spans="2:9">
      <c r="B46" s="23" t="s">
        <v>35</v>
      </c>
      <c r="C46" s="10">
        <v>2012</v>
      </c>
      <c r="D46" s="10">
        <v>2013</v>
      </c>
      <c r="E46" s="17" t="s">
        <v>81</v>
      </c>
      <c r="F46" s="17" t="s">
        <v>82</v>
      </c>
      <c r="G46" s="10">
        <v>2014</v>
      </c>
      <c r="H46" s="17" t="s">
        <v>81</v>
      </c>
      <c r="I46" s="17" t="s">
        <v>82</v>
      </c>
    </row>
    <row r="47" spans="2:9">
      <c r="B47" s="17" t="s">
        <v>36</v>
      </c>
      <c r="C47" s="132">
        <v>535264</v>
      </c>
      <c r="D47" s="133">
        <v>535264</v>
      </c>
      <c r="E47" s="88">
        <f>D47-C47</f>
        <v>0</v>
      </c>
      <c r="F47" s="89">
        <f>(D47-C47)/C47</f>
        <v>0</v>
      </c>
      <c r="G47" s="136">
        <v>535264</v>
      </c>
      <c r="H47" s="88">
        <f>G47-D47</f>
        <v>0</v>
      </c>
      <c r="I47" s="89">
        <f>(G47-D47)/D47</f>
        <v>0</v>
      </c>
    </row>
    <row r="48" spans="2:9">
      <c r="B48" s="18" t="s">
        <v>37</v>
      </c>
      <c r="C48" s="134">
        <v>15094</v>
      </c>
      <c r="D48" s="135">
        <v>15094</v>
      </c>
      <c r="E48" s="90">
        <f t="shared" ref="E48:E72" si="6">D48-C48</f>
        <v>0</v>
      </c>
      <c r="F48" s="91">
        <f t="shared" ref="F48:F52" si="7">(D48-C48)/C48</f>
        <v>0</v>
      </c>
      <c r="G48" s="137">
        <v>15094</v>
      </c>
      <c r="H48" s="90">
        <f t="shared" ref="H48:H72" si="8">G48-D48</f>
        <v>0</v>
      </c>
      <c r="I48" s="91">
        <f t="shared" ref="I48:I72" si="9">(G48-D48)/D48</f>
        <v>0</v>
      </c>
    </row>
    <row r="49" spans="2:9">
      <c r="B49" s="18" t="s">
        <v>38</v>
      </c>
      <c r="C49" s="134"/>
      <c r="D49" s="135"/>
      <c r="E49" s="90">
        <f t="shared" si="6"/>
        <v>0</v>
      </c>
      <c r="F49" s="91" t="e">
        <f t="shared" si="7"/>
        <v>#DIV/0!</v>
      </c>
      <c r="G49" s="137"/>
      <c r="H49" s="90">
        <f t="shared" si="8"/>
        <v>0</v>
      </c>
      <c r="I49" s="91" t="e">
        <f t="shared" si="9"/>
        <v>#DIV/0!</v>
      </c>
    </row>
    <row r="50" spans="2:9">
      <c r="B50" s="18" t="s">
        <v>39</v>
      </c>
      <c r="C50" s="134"/>
      <c r="D50" s="135"/>
      <c r="E50" s="90">
        <f t="shared" si="6"/>
        <v>0</v>
      </c>
      <c r="F50" s="91" t="e">
        <f t="shared" si="7"/>
        <v>#DIV/0!</v>
      </c>
      <c r="G50" s="137"/>
      <c r="H50" s="90">
        <f t="shared" si="8"/>
        <v>0</v>
      </c>
      <c r="I50" s="91" t="e">
        <f t="shared" si="9"/>
        <v>#DIV/0!</v>
      </c>
    </row>
    <row r="51" spans="2:9">
      <c r="B51" s="18" t="s">
        <v>40</v>
      </c>
      <c r="C51" s="134">
        <v>-173279</v>
      </c>
      <c r="D51" s="135">
        <f>-173279+4542</f>
        <v>-168737</v>
      </c>
      <c r="E51" s="90">
        <f t="shared" si="6"/>
        <v>4542</v>
      </c>
      <c r="F51" s="91">
        <f t="shared" si="7"/>
        <v>-2.6212062627323566E-2</v>
      </c>
      <c r="G51" s="137">
        <f>-218772+9953</f>
        <v>-208819</v>
      </c>
      <c r="H51" s="90">
        <f t="shared" si="8"/>
        <v>-40082</v>
      </c>
      <c r="I51" s="91">
        <f t="shared" si="9"/>
        <v>0.23754126243799523</v>
      </c>
    </row>
    <row r="52" spans="2:9">
      <c r="B52" s="18" t="s">
        <v>41</v>
      </c>
      <c r="C52" s="134">
        <v>166732</v>
      </c>
      <c r="D52" s="135">
        <v>166732</v>
      </c>
      <c r="E52" s="90">
        <f t="shared" si="6"/>
        <v>0</v>
      </c>
      <c r="F52" s="91">
        <f t="shared" si="7"/>
        <v>0</v>
      </c>
      <c r="G52" s="137">
        <v>166732</v>
      </c>
      <c r="H52" s="90">
        <f t="shared" si="8"/>
        <v>0</v>
      </c>
      <c r="I52" s="91">
        <f t="shared" si="9"/>
        <v>0</v>
      </c>
    </row>
    <row r="53" spans="2:9">
      <c r="B53" s="20" t="s">
        <v>42</v>
      </c>
      <c r="C53" s="100">
        <f>C47+C48+C49+C50+C51-C52</f>
        <v>210347</v>
      </c>
      <c r="D53" s="100">
        <f>D47+D48+D49+D50+D51-D52</f>
        <v>214889</v>
      </c>
      <c r="E53" s="90">
        <f t="shared" si="6"/>
        <v>4542</v>
      </c>
      <c r="F53" s="91">
        <f>(D53-C53)/C53</f>
        <v>2.1592891745544268E-2</v>
      </c>
      <c r="G53" s="103">
        <f>G47+G48+G49+G50+G51-G52</f>
        <v>174807</v>
      </c>
      <c r="H53" s="90">
        <f t="shared" si="8"/>
        <v>-40082</v>
      </c>
      <c r="I53" s="91">
        <f t="shared" si="9"/>
        <v>-0.18652420552005919</v>
      </c>
    </row>
    <row r="54" spans="2:9">
      <c r="B54" s="24" t="s">
        <v>43</v>
      </c>
      <c r="C54" s="132"/>
      <c r="D54" s="133"/>
      <c r="E54" s="88">
        <f t="shared" si="6"/>
        <v>0</v>
      </c>
      <c r="F54" s="89" t="e">
        <f t="shared" ref="F54:F72" si="10">(D54-C54)/C54</f>
        <v>#DIV/0!</v>
      </c>
      <c r="G54" s="136"/>
      <c r="H54" s="88">
        <f t="shared" si="8"/>
        <v>0</v>
      </c>
      <c r="I54" s="89" t="e">
        <f t="shared" si="9"/>
        <v>#DIV/0!</v>
      </c>
    </row>
    <row r="55" spans="2:9">
      <c r="B55" s="21" t="s">
        <v>44</v>
      </c>
      <c r="C55" s="134">
        <v>80000</v>
      </c>
      <c r="D55" s="135">
        <v>53333</v>
      </c>
      <c r="E55" s="90">
        <f t="shared" si="6"/>
        <v>-26667</v>
      </c>
      <c r="F55" s="91">
        <f t="shared" si="10"/>
        <v>-0.33333750000000001</v>
      </c>
      <c r="G55" s="137">
        <v>53333</v>
      </c>
      <c r="H55" s="90">
        <f t="shared" si="8"/>
        <v>0</v>
      </c>
      <c r="I55" s="91">
        <f t="shared" si="9"/>
        <v>0</v>
      </c>
    </row>
    <row r="56" spans="2:9">
      <c r="B56" s="21" t="s">
        <v>45</v>
      </c>
      <c r="C56" s="134">
        <v>30255</v>
      </c>
      <c r="D56" s="135"/>
      <c r="E56" s="90">
        <f t="shared" si="6"/>
        <v>-30255</v>
      </c>
      <c r="F56" s="91">
        <f t="shared" si="10"/>
        <v>-1</v>
      </c>
      <c r="G56" s="137"/>
      <c r="H56" s="90">
        <f t="shared" si="8"/>
        <v>0</v>
      </c>
      <c r="I56" s="91" t="e">
        <f t="shared" si="9"/>
        <v>#DIV/0!</v>
      </c>
    </row>
    <row r="57" spans="2:9">
      <c r="B57" s="21" t="s">
        <v>46</v>
      </c>
      <c r="C57" s="134"/>
      <c r="D57" s="135"/>
      <c r="E57" s="90">
        <f t="shared" si="6"/>
        <v>0</v>
      </c>
      <c r="F57" s="91" t="e">
        <f t="shared" si="10"/>
        <v>#DIV/0!</v>
      </c>
      <c r="G57" s="137"/>
      <c r="H57" s="90">
        <f t="shared" si="8"/>
        <v>0</v>
      </c>
      <c r="I57" s="91" t="e">
        <f t="shared" si="9"/>
        <v>#DIV/0!</v>
      </c>
    </row>
    <row r="58" spans="2:9">
      <c r="B58" s="22" t="s">
        <v>47</v>
      </c>
      <c r="C58" s="100">
        <f>SUM(C54:C57)</f>
        <v>110255</v>
      </c>
      <c r="D58" s="101">
        <f t="shared" ref="D58:G58" si="11">SUM(D54:D57)</f>
        <v>53333</v>
      </c>
      <c r="E58" s="90">
        <f t="shared" si="6"/>
        <v>-56922</v>
      </c>
      <c r="F58" s="91">
        <f t="shared" si="10"/>
        <v>-0.51627590585460981</v>
      </c>
      <c r="G58" s="103">
        <f t="shared" si="11"/>
        <v>53333</v>
      </c>
      <c r="H58" s="90">
        <f t="shared" si="8"/>
        <v>0</v>
      </c>
      <c r="I58" s="91">
        <f t="shared" si="9"/>
        <v>0</v>
      </c>
    </row>
    <row r="59" spans="2:9">
      <c r="B59" s="24" t="s">
        <v>48</v>
      </c>
      <c r="C59" s="132">
        <v>496967</v>
      </c>
      <c r="D59" s="133">
        <v>500000</v>
      </c>
      <c r="E59" s="88">
        <f t="shared" si="6"/>
        <v>3033</v>
      </c>
      <c r="F59" s="89">
        <f t="shared" si="10"/>
        <v>6.1030209249306293E-3</v>
      </c>
      <c r="G59" s="136">
        <v>532344</v>
      </c>
      <c r="H59" s="88">
        <f t="shared" si="8"/>
        <v>32344</v>
      </c>
      <c r="I59" s="89">
        <f t="shared" si="9"/>
        <v>6.4687999999999996E-2</v>
      </c>
    </row>
    <row r="60" spans="2:9">
      <c r="B60" s="21" t="s">
        <v>49</v>
      </c>
      <c r="C60" s="134"/>
      <c r="D60" s="135"/>
      <c r="E60" s="90">
        <f t="shared" si="6"/>
        <v>0</v>
      </c>
      <c r="F60" s="91" t="e">
        <f t="shared" si="10"/>
        <v>#DIV/0!</v>
      </c>
      <c r="G60" s="137"/>
      <c r="H60" s="90">
        <f t="shared" si="8"/>
        <v>0</v>
      </c>
      <c r="I60" s="91" t="e">
        <f t="shared" si="9"/>
        <v>#DIV/0!</v>
      </c>
    </row>
    <row r="61" spans="2:9">
      <c r="B61" s="21" t="s">
        <v>50</v>
      </c>
      <c r="C61" s="134">
        <v>87879</v>
      </c>
      <c r="D61" s="135">
        <v>191037</v>
      </c>
      <c r="E61" s="90">
        <f t="shared" si="6"/>
        <v>103158</v>
      </c>
      <c r="F61" s="91">
        <f t="shared" si="10"/>
        <v>1.1738640630867443</v>
      </c>
      <c r="G61" s="137">
        <v>194201</v>
      </c>
      <c r="H61" s="90">
        <f t="shared" si="8"/>
        <v>3164</v>
      </c>
      <c r="I61" s="91">
        <f t="shared" si="9"/>
        <v>1.6562236634788025E-2</v>
      </c>
    </row>
    <row r="62" spans="2:9">
      <c r="B62" s="21" t="s">
        <v>51</v>
      </c>
      <c r="C62" s="134">
        <v>23778</v>
      </c>
      <c r="D62" s="135"/>
      <c r="E62" s="90">
        <f t="shared" si="6"/>
        <v>-23778</v>
      </c>
      <c r="F62" s="91">
        <f t="shared" si="10"/>
        <v>-1</v>
      </c>
      <c r="G62" s="137"/>
      <c r="H62" s="90">
        <f t="shared" si="8"/>
        <v>0</v>
      </c>
      <c r="I62" s="91" t="e">
        <f t="shared" si="9"/>
        <v>#DIV/0!</v>
      </c>
    </row>
    <row r="63" spans="2:9">
      <c r="B63" s="21" t="s">
        <v>52</v>
      </c>
      <c r="C63" s="134"/>
      <c r="D63" s="135"/>
      <c r="E63" s="90">
        <f t="shared" si="6"/>
        <v>0</v>
      </c>
      <c r="F63" s="91" t="e">
        <f t="shared" si="10"/>
        <v>#DIV/0!</v>
      </c>
      <c r="G63" s="137"/>
      <c r="H63" s="90">
        <f t="shared" si="8"/>
        <v>0</v>
      </c>
      <c r="I63" s="91" t="e">
        <f t="shared" si="9"/>
        <v>#DIV/0!</v>
      </c>
    </row>
    <row r="64" spans="2:9">
      <c r="B64" s="21" t="s">
        <v>53</v>
      </c>
      <c r="C64" s="134">
        <v>344</v>
      </c>
      <c r="D64" s="135">
        <v>10497</v>
      </c>
      <c r="E64" s="90">
        <f t="shared" si="6"/>
        <v>10153</v>
      </c>
      <c r="F64" s="91">
        <f t="shared" si="10"/>
        <v>29.51453488372093</v>
      </c>
      <c r="G64" s="137">
        <v>258</v>
      </c>
      <c r="H64" s="90">
        <f t="shared" si="8"/>
        <v>-10239</v>
      </c>
      <c r="I64" s="91">
        <f t="shared" si="9"/>
        <v>-0.97542154901400402</v>
      </c>
    </row>
    <row r="65" spans="2:9">
      <c r="B65" s="21" t="s">
        <v>54</v>
      </c>
      <c r="C65" s="134">
        <v>28264</v>
      </c>
      <c r="D65" s="135">
        <v>25310</v>
      </c>
      <c r="E65" s="90">
        <f t="shared" si="6"/>
        <v>-2954</v>
      </c>
      <c r="F65" s="91">
        <f t="shared" si="10"/>
        <v>-0.10451457684687235</v>
      </c>
      <c r="G65" s="137">
        <v>16955</v>
      </c>
      <c r="H65" s="90">
        <f t="shared" si="8"/>
        <v>-8355</v>
      </c>
      <c r="I65" s="91">
        <f t="shared" si="9"/>
        <v>-0.33010667720268666</v>
      </c>
    </row>
    <row r="66" spans="2:9">
      <c r="B66" s="21" t="s">
        <v>55</v>
      </c>
      <c r="C66" s="134"/>
      <c r="D66" s="135">
        <v>1755</v>
      </c>
      <c r="E66" s="90">
        <f t="shared" si="6"/>
        <v>1755</v>
      </c>
      <c r="F66" s="91" t="e">
        <f t="shared" si="10"/>
        <v>#DIV/0!</v>
      </c>
      <c r="G66" s="137">
        <f>2930+758</f>
        <v>3688</v>
      </c>
      <c r="H66" s="90">
        <f t="shared" si="8"/>
        <v>1933</v>
      </c>
      <c r="I66" s="91">
        <f t="shared" si="9"/>
        <v>1.1014245014245014</v>
      </c>
    </row>
    <row r="67" spans="2:9">
      <c r="B67" s="21" t="s">
        <v>56</v>
      </c>
      <c r="C67" s="134"/>
      <c r="D67" s="135"/>
      <c r="E67" s="90">
        <f t="shared" si="6"/>
        <v>0</v>
      </c>
      <c r="F67" s="91" t="e">
        <f t="shared" si="10"/>
        <v>#DIV/0!</v>
      </c>
      <c r="G67" s="137"/>
      <c r="H67" s="90">
        <f t="shared" si="8"/>
        <v>0</v>
      </c>
      <c r="I67" s="91" t="e">
        <f t="shared" si="9"/>
        <v>#DIV/0!</v>
      </c>
    </row>
    <row r="68" spans="2:9">
      <c r="B68" s="21" t="s">
        <v>57</v>
      </c>
      <c r="C68" s="134"/>
      <c r="D68" s="135"/>
      <c r="E68" s="90">
        <f t="shared" si="6"/>
        <v>0</v>
      </c>
      <c r="F68" s="91" t="e">
        <f t="shared" si="10"/>
        <v>#DIV/0!</v>
      </c>
      <c r="G68" s="137"/>
      <c r="H68" s="90">
        <f t="shared" si="8"/>
        <v>0</v>
      </c>
      <c r="I68" s="91" t="e">
        <f t="shared" si="9"/>
        <v>#DIV/0!</v>
      </c>
    </row>
    <row r="69" spans="2:9">
      <c r="B69" s="21" t="s">
        <v>58</v>
      </c>
      <c r="C69" s="134"/>
      <c r="D69" s="135"/>
      <c r="E69" s="90">
        <f t="shared" si="6"/>
        <v>0</v>
      </c>
      <c r="F69" s="91" t="e">
        <f t="shared" si="10"/>
        <v>#DIV/0!</v>
      </c>
      <c r="G69" s="137"/>
      <c r="H69" s="90">
        <f t="shared" si="8"/>
        <v>0</v>
      </c>
      <c r="I69" s="91" t="e">
        <f t="shared" si="9"/>
        <v>#DIV/0!</v>
      </c>
    </row>
    <row r="70" spans="2:9">
      <c r="B70" s="22" t="s">
        <v>59</v>
      </c>
      <c r="C70" s="100">
        <f>SUM(C59:C69)</f>
        <v>637232</v>
      </c>
      <c r="D70" s="101">
        <f t="shared" ref="D70:G70" si="12">SUM(D59:D69)</f>
        <v>728599</v>
      </c>
      <c r="E70" s="101">
        <f t="shared" si="6"/>
        <v>91367</v>
      </c>
      <c r="F70" s="102">
        <f t="shared" si="10"/>
        <v>0.14338106058703895</v>
      </c>
      <c r="G70" s="103">
        <f t="shared" si="12"/>
        <v>747446</v>
      </c>
      <c r="H70" s="101">
        <f t="shared" si="8"/>
        <v>18847</v>
      </c>
      <c r="I70" s="102">
        <f t="shared" si="9"/>
        <v>2.5867452466994876E-2</v>
      </c>
    </row>
    <row r="71" spans="2:9">
      <c r="B71" s="23" t="s">
        <v>60</v>
      </c>
      <c r="C71" s="104">
        <f>C70+C58</f>
        <v>747487</v>
      </c>
      <c r="D71" s="104">
        <f>D70+D58</f>
        <v>781932</v>
      </c>
      <c r="E71" s="101">
        <f t="shared" si="6"/>
        <v>34445</v>
      </c>
      <c r="F71" s="102">
        <f t="shared" si="10"/>
        <v>4.6081068968423532E-2</v>
      </c>
      <c r="G71" s="104">
        <f t="shared" ref="G71" si="13">G70+G58</f>
        <v>800779</v>
      </c>
      <c r="H71" s="101">
        <f t="shared" si="8"/>
        <v>18847</v>
      </c>
      <c r="I71" s="102">
        <f t="shared" si="9"/>
        <v>2.4103118941289012E-2</v>
      </c>
    </row>
    <row r="72" spans="2:9">
      <c r="B72" s="23" t="s">
        <v>61</v>
      </c>
      <c r="C72" s="104">
        <f>C71+C53</f>
        <v>957834</v>
      </c>
      <c r="D72" s="104">
        <f t="shared" ref="D72:G72" si="14">D71+D53</f>
        <v>996821</v>
      </c>
      <c r="E72" s="101">
        <f t="shared" si="6"/>
        <v>38987</v>
      </c>
      <c r="F72" s="102">
        <f t="shared" si="10"/>
        <v>4.0703295142999724E-2</v>
      </c>
      <c r="G72" s="104">
        <f t="shared" si="14"/>
        <v>975586</v>
      </c>
      <c r="H72" s="101">
        <f t="shared" si="8"/>
        <v>-21235</v>
      </c>
      <c r="I72" s="102">
        <f t="shared" si="9"/>
        <v>-2.1302721351175388E-2</v>
      </c>
    </row>
    <row r="74" spans="2:9">
      <c r="B74" s="110" t="s">
        <v>118</v>
      </c>
      <c r="C74" s="111">
        <f>C39-C72</f>
        <v>0</v>
      </c>
      <c r="D74" s="111">
        <f>D39-D72</f>
        <v>0</v>
      </c>
      <c r="E74" s="111"/>
      <c r="F74" s="111"/>
      <c r="G74" s="111">
        <f t="shared" ref="G74" si="15">G39-G72</f>
        <v>0</v>
      </c>
      <c r="H74" s="111"/>
      <c r="I74" s="112"/>
    </row>
  </sheetData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63"/>
  <sheetViews>
    <sheetView workbookViewId="0">
      <selection activeCell="A8" sqref="A8"/>
    </sheetView>
  </sheetViews>
  <sheetFormatPr defaultRowHeight="12.75"/>
  <cols>
    <col min="1" max="1" width="9.140625" style="8"/>
    <col min="2" max="2" width="39" style="8" customWidth="1"/>
    <col min="3" max="7" width="9.28515625" style="8" bestFit="1" customWidth="1"/>
    <col min="8" max="16384" width="9.140625" style="8"/>
  </cols>
  <sheetData>
    <row r="1" spans="2:9">
      <c r="C1" s="9" t="s">
        <v>83</v>
      </c>
    </row>
    <row r="3" spans="2:9">
      <c r="B3" s="10" t="s">
        <v>2</v>
      </c>
      <c r="C3" s="11"/>
      <c r="D3" s="32" t="str">
        <f>ΙΣΟΛΟΓΙΣΜΟΣ!D3</f>
        <v>ΚΑΤΑΧΩΡΗΣΗ ΕΠΩΝΥΜΙΑΣ ΕΤΑΙΡΙΑΣ</v>
      </c>
      <c r="E3" s="12"/>
      <c r="F3" s="12"/>
      <c r="G3" s="12"/>
      <c r="H3" s="12"/>
      <c r="I3" s="13"/>
    </row>
    <row r="4" spans="2:9">
      <c r="B4" s="27"/>
    </row>
    <row r="5" spans="2:9">
      <c r="E5" s="14" t="s">
        <v>84</v>
      </c>
      <c r="F5" s="15"/>
      <c r="H5" s="14" t="s">
        <v>84</v>
      </c>
      <c r="I5" s="15"/>
    </row>
    <row r="6" spans="2:9">
      <c r="B6" s="10" t="s">
        <v>62</v>
      </c>
      <c r="C6" s="10">
        <v>2012</v>
      </c>
      <c r="D6" s="10">
        <v>2013</v>
      </c>
      <c r="E6" s="16" t="s">
        <v>81</v>
      </c>
      <c r="F6" s="16" t="s">
        <v>82</v>
      </c>
      <c r="G6" s="10">
        <v>2014</v>
      </c>
      <c r="H6" s="16" t="s">
        <v>81</v>
      </c>
      <c r="I6" s="16" t="s">
        <v>82</v>
      </c>
    </row>
    <row r="7" spans="2:9">
      <c r="B7" s="17"/>
      <c r="C7" s="17"/>
      <c r="D7" s="17"/>
      <c r="E7" s="107"/>
      <c r="F7" s="107"/>
      <c r="G7" s="17"/>
      <c r="H7" s="107"/>
      <c r="I7" s="107"/>
    </row>
    <row r="8" spans="2:9" ht="15">
      <c r="B8" s="31" t="s">
        <v>63</v>
      </c>
      <c r="C8" s="138">
        <v>745096</v>
      </c>
      <c r="D8" s="138">
        <v>976961</v>
      </c>
      <c r="E8" s="114">
        <f>D8-C8</f>
        <v>231865</v>
      </c>
      <c r="F8" s="121">
        <f>(D8-C8)/C8</f>
        <v>0.31118808851476859</v>
      </c>
      <c r="G8" s="138">
        <v>875894</v>
      </c>
      <c r="H8" s="125">
        <f>G8-D8</f>
        <v>-101067</v>
      </c>
      <c r="I8" s="126">
        <f>(G8-D8)/D8</f>
        <v>-0.10345039361857843</v>
      </c>
    </row>
    <row r="9" spans="2:9" ht="15">
      <c r="B9" s="34" t="s">
        <v>64</v>
      </c>
      <c r="C9" s="139">
        <v>652958</v>
      </c>
      <c r="D9" s="139">
        <v>904502</v>
      </c>
      <c r="E9" s="115">
        <f>D9-C9</f>
        <v>251544</v>
      </c>
      <c r="F9" s="122">
        <f t="shared" ref="F9:F43" si="0">(D9-C9)/C9</f>
        <v>0.38523764162472929</v>
      </c>
      <c r="G9" s="139">
        <v>859049</v>
      </c>
      <c r="H9" s="115">
        <f t="shared" ref="H9:H43" si="1">G9-D9</f>
        <v>-45453</v>
      </c>
      <c r="I9" s="122">
        <f t="shared" ref="I9:I43" si="2">(G9-D9)/D9</f>
        <v>-5.0251961853041788E-2</v>
      </c>
    </row>
    <row r="10" spans="2:9">
      <c r="B10" s="28" t="s">
        <v>65</v>
      </c>
      <c r="C10" s="113">
        <f>C9/C8</f>
        <v>0.87634076682736184</v>
      </c>
      <c r="D10" s="113">
        <f t="shared" ref="D10" si="3">D9/D8</f>
        <v>0.92583224918906692</v>
      </c>
      <c r="E10" s="113"/>
      <c r="F10" s="113"/>
      <c r="G10" s="113">
        <f t="shared" ref="G10" si="4">G9/G8</f>
        <v>0.98076822081210735</v>
      </c>
      <c r="H10" s="113"/>
      <c r="I10" s="113"/>
    </row>
    <row r="11" spans="2:9" ht="15">
      <c r="B11" s="31" t="s">
        <v>66</v>
      </c>
      <c r="C11" s="114">
        <f>C8-C9</f>
        <v>92138</v>
      </c>
      <c r="D11" s="114">
        <f t="shared" ref="D11:G11" si="5">D8-D9</f>
        <v>72459</v>
      </c>
      <c r="E11" s="114">
        <f t="shared" ref="E11:E43" si="6">D11-C11</f>
        <v>-19679</v>
      </c>
      <c r="F11" s="121">
        <f t="shared" si="0"/>
        <v>-0.21358180121122664</v>
      </c>
      <c r="G11" s="114">
        <f t="shared" si="5"/>
        <v>16845</v>
      </c>
      <c r="H11" s="125">
        <f t="shared" si="1"/>
        <v>-55614</v>
      </c>
      <c r="I11" s="126">
        <f t="shared" si="2"/>
        <v>-0.76752370305966133</v>
      </c>
    </row>
    <row r="12" spans="2:9">
      <c r="B12" s="28" t="s">
        <v>65</v>
      </c>
      <c r="C12" s="113">
        <f>C11/C8</f>
        <v>0.12365923317263816</v>
      </c>
      <c r="D12" s="113">
        <f t="shared" ref="D12:G12" si="7">D11/D8</f>
        <v>7.4167750810933089E-2</v>
      </c>
      <c r="E12" s="118"/>
      <c r="F12" s="113"/>
      <c r="G12" s="113">
        <f t="shared" si="7"/>
        <v>1.9231779187892598E-2</v>
      </c>
      <c r="H12" s="118"/>
      <c r="I12" s="113"/>
    </row>
    <row r="13" spans="2:9">
      <c r="B13" s="18"/>
      <c r="C13" s="30"/>
      <c r="D13" s="30"/>
      <c r="E13" s="119"/>
      <c r="F13" s="123"/>
      <c r="G13" s="30"/>
      <c r="H13" s="119">
        <f t="shared" si="1"/>
        <v>0</v>
      </c>
      <c r="I13" s="123"/>
    </row>
    <row r="14" spans="2:9" ht="15">
      <c r="B14" s="34" t="s">
        <v>67</v>
      </c>
      <c r="C14" s="139">
        <v>0</v>
      </c>
      <c r="D14" s="139">
        <v>7500</v>
      </c>
      <c r="E14" s="115">
        <f t="shared" si="6"/>
        <v>7500</v>
      </c>
      <c r="F14" s="122" t="e">
        <f t="shared" si="0"/>
        <v>#DIV/0!</v>
      </c>
      <c r="G14" s="139"/>
      <c r="H14" s="115">
        <f t="shared" si="1"/>
        <v>-7500</v>
      </c>
      <c r="I14" s="122">
        <f t="shared" si="2"/>
        <v>-1</v>
      </c>
    </row>
    <row r="15" spans="2:9">
      <c r="B15" s="28" t="s">
        <v>65</v>
      </c>
      <c r="C15" s="113">
        <f>C14/C8</f>
        <v>0</v>
      </c>
      <c r="D15" s="113">
        <f t="shared" ref="D15:G15" si="8">D14/D8</f>
        <v>7.6768673468029939E-3</v>
      </c>
      <c r="E15" s="118"/>
      <c r="F15" s="113"/>
      <c r="G15" s="113">
        <f t="shared" si="8"/>
        <v>0</v>
      </c>
      <c r="H15" s="118"/>
      <c r="I15" s="113"/>
    </row>
    <row r="16" spans="2:9" ht="15">
      <c r="B16" s="34" t="s">
        <v>68</v>
      </c>
      <c r="C16" s="139">
        <v>6189</v>
      </c>
      <c r="D16" s="139">
        <v>8596</v>
      </c>
      <c r="E16" s="115">
        <f t="shared" si="6"/>
        <v>2407</v>
      </c>
      <c r="F16" s="122">
        <f t="shared" si="0"/>
        <v>0.38891581838746164</v>
      </c>
      <c r="G16" s="139">
        <v>14581</v>
      </c>
      <c r="H16" s="115">
        <f t="shared" si="1"/>
        <v>5985</v>
      </c>
      <c r="I16" s="122">
        <f t="shared" si="2"/>
        <v>0.69625407166123776</v>
      </c>
    </row>
    <row r="17" spans="2:9">
      <c r="B17" s="28" t="s">
        <v>65</v>
      </c>
      <c r="C17" s="113">
        <f>C16/C8</f>
        <v>8.3063122067491973E-3</v>
      </c>
      <c r="D17" s="113">
        <f t="shared" ref="D17:G17" si="9">D16/D8</f>
        <v>8.7987135617491382E-3</v>
      </c>
      <c r="E17" s="119"/>
      <c r="F17" s="123"/>
      <c r="G17" s="113">
        <f t="shared" si="9"/>
        <v>1.6646991530938675E-2</v>
      </c>
      <c r="H17" s="119"/>
      <c r="I17" s="123"/>
    </row>
    <row r="18" spans="2:9" ht="15">
      <c r="B18" s="34" t="s">
        <v>69</v>
      </c>
      <c r="C18" s="139">
        <v>1914</v>
      </c>
      <c r="D18" s="139">
        <v>2829</v>
      </c>
      <c r="E18" s="115">
        <f t="shared" si="6"/>
        <v>915</v>
      </c>
      <c r="F18" s="122">
        <f t="shared" si="0"/>
        <v>0.4780564263322884</v>
      </c>
      <c r="G18" s="139">
        <v>853</v>
      </c>
      <c r="H18" s="115">
        <f t="shared" si="1"/>
        <v>-1976</v>
      </c>
      <c r="I18" s="122">
        <f t="shared" si="2"/>
        <v>-0.69848002827854361</v>
      </c>
    </row>
    <row r="19" spans="2:9">
      <c r="B19" s="28" t="s">
        <v>65</v>
      </c>
      <c r="C19" s="113">
        <f>C18/C8</f>
        <v>2.5687965040746426E-3</v>
      </c>
      <c r="D19" s="113">
        <f t="shared" ref="D19:G19" si="10">D18/D8</f>
        <v>2.8957143632140892E-3</v>
      </c>
      <c r="E19" s="119"/>
      <c r="F19" s="123"/>
      <c r="G19" s="123">
        <f t="shared" si="10"/>
        <v>9.7386213400251626E-4</v>
      </c>
      <c r="H19" s="119"/>
      <c r="I19" s="123"/>
    </row>
    <row r="20" spans="2:9" ht="15">
      <c r="B20" s="34" t="s">
        <v>70</v>
      </c>
      <c r="C20" s="139"/>
      <c r="D20" s="139">
        <v>0</v>
      </c>
      <c r="E20" s="115">
        <f t="shared" si="6"/>
        <v>0</v>
      </c>
      <c r="F20" s="122" t="e">
        <f t="shared" si="0"/>
        <v>#DIV/0!</v>
      </c>
      <c r="G20" s="139"/>
      <c r="H20" s="115">
        <f t="shared" si="1"/>
        <v>0</v>
      </c>
      <c r="I20" s="122" t="e">
        <f t="shared" si="2"/>
        <v>#DIV/0!</v>
      </c>
    </row>
    <row r="21" spans="2:9">
      <c r="B21" s="28" t="s">
        <v>65</v>
      </c>
      <c r="C21" s="113">
        <f>C20/C8</f>
        <v>0</v>
      </c>
      <c r="D21" s="113">
        <f t="shared" ref="D21:G21" si="11">D20/D8</f>
        <v>0</v>
      </c>
      <c r="E21" s="119"/>
      <c r="F21" s="123"/>
      <c r="G21" s="113">
        <f t="shared" si="11"/>
        <v>0</v>
      </c>
      <c r="H21" s="119"/>
      <c r="I21" s="123"/>
    </row>
    <row r="22" spans="2:9" ht="15">
      <c r="B22" s="31" t="s">
        <v>71</v>
      </c>
      <c r="C22" s="114">
        <f>C11+C14-C16-C18-C20</f>
        <v>84035</v>
      </c>
      <c r="D22" s="114">
        <f t="shared" ref="D22:G22" si="12">D11+D14-D16-D18-D20</f>
        <v>68534</v>
      </c>
      <c r="E22" s="114">
        <f t="shared" si="6"/>
        <v>-15501</v>
      </c>
      <c r="F22" s="121">
        <f t="shared" si="0"/>
        <v>-0.18445885642886892</v>
      </c>
      <c r="G22" s="114">
        <f t="shared" si="12"/>
        <v>1411</v>
      </c>
      <c r="H22" s="125">
        <f t="shared" si="1"/>
        <v>-67123</v>
      </c>
      <c r="I22" s="126">
        <f t="shared" si="2"/>
        <v>-0.97941167887471914</v>
      </c>
    </row>
    <row r="23" spans="2:9">
      <c r="B23" s="28" t="s">
        <v>65</v>
      </c>
      <c r="C23" s="113">
        <f>C22/C8</f>
        <v>0.11278412446181432</v>
      </c>
      <c r="D23" s="113">
        <f t="shared" ref="D23:G23" si="13">D22/D8</f>
        <v>7.0150190232772858E-2</v>
      </c>
      <c r="E23" s="118"/>
      <c r="F23" s="113"/>
      <c r="G23" s="113">
        <f t="shared" si="13"/>
        <v>1.6109255229514075E-3</v>
      </c>
      <c r="H23" s="119"/>
      <c r="I23" s="123"/>
    </row>
    <row r="24" spans="2:9">
      <c r="B24" s="18"/>
      <c r="C24" s="30"/>
      <c r="D24" s="30"/>
      <c r="E24" s="119"/>
      <c r="F24" s="123"/>
      <c r="G24" s="30"/>
      <c r="H24" s="119"/>
      <c r="I24" s="123"/>
    </row>
    <row r="25" spans="2:9" ht="15">
      <c r="B25" s="34" t="s">
        <v>72</v>
      </c>
      <c r="C25" s="139">
        <v>55875</v>
      </c>
      <c r="D25" s="139">
        <v>57979</v>
      </c>
      <c r="E25" s="115">
        <f t="shared" si="6"/>
        <v>2104</v>
      </c>
      <c r="F25" s="122">
        <f t="shared" si="0"/>
        <v>3.7655480984340045E-2</v>
      </c>
      <c r="G25" s="139">
        <v>79923</v>
      </c>
      <c r="H25" s="115">
        <f t="shared" si="1"/>
        <v>21944</v>
      </c>
      <c r="I25" s="122">
        <f t="shared" si="2"/>
        <v>0.37848186412321705</v>
      </c>
    </row>
    <row r="26" spans="2:9">
      <c r="B26" s="28" t="s">
        <v>65</v>
      </c>
      <c r="C26" s="113">
        <f>C25/C8</f>
        <v>7.4990336815658656E-2</v>
      </c>
      <c r="D26" s="113">
        <f t="shared" ref="D26:G26" si="14">D25/D8</f>
        <v>5.9346278920038777E-2</v>
      </c>
      <c r="E26" s="118"/>
      <c r="F26" s="113"/>
      <c r="G26" s="113">
        <f t="shared" si="14"/>
        <v>9.1247342714986066E-2</v>
      </c>
      <c r="H26" s="119"/>
      <c r="I26" s="123"/>
    </row>
    <row r="27" spans="2:9" ht="15">
      <c r="B27" s="34" t="s">
        <v>73</v>
      </c>
      <c r="C27" s="139">
        <v>0</v>
      </c>
      <c r="D27" s="139">
        <v>0</v>
      </c>
      <c r="E27" s="115">
        <f t="shared" si="6"/>
        <v>0</v>
      </c>
      <c r="F27" s="122" t="e">
        <f t="shared" si="0"/>
        <v>#DIV/0!</v>
      </c>
      <c r="G27" s="139">
        <v>0</v>
      </c>
      <c r="H27" s="115">
        <f t="shared" si="1"/>
        <v>0</v>
      </c>
      <c r="I27" s="122" t="e">
        <f t="shared" si="2"/>
        <v>#DIV/0!</v>
      </c>
    </row>
    <row r="28" spans="2:9">
      <c r="B28" s="28" t="s">
        <v>65</v>
      </c>
      <c r="C28" s="113">
        <f>C27/C8</f>
        <v>0</v>
      </c>
      <c r="D28" s="113">
        <f t="shared" ref="D28:G28" si="15">D27/D8</f>
        <v>0</v>
      </c>
      <c r="E28" s="118"/>
      <c r="F28" s="113"/>
      <c r="G28" s="113">
        <f t="shared" si="15"/>
        <v>0</v>
      </c>
      <c r="H28" s="118"/>
      <c r="I28" s="113"/>
    </row>
    <row r="29" spans="2:9" ht="15">
      <c r="B29" s="31" t="s">
        <v>74</v>
      </c>
      <c r="C29" s="114">
        <f>C22-C25+C27</f>
        <v>28160</v>
      </c>
      <c r="D29" s="114">
        <f t="shared" ref="D29:G29" si="16">D22-D25+D27</f>
        <v>10555</v>
      </c>
      <c r="E29" s="114">
        <f t="shared" si="6"/>
        <v>-17605</v>
      </c>
      <c r="F29" s="121">
        <f t="shared" si="0"/>
        <v>-0.62517755681818177</v>
      </c>
      <c r="G29" s="114">
        <f t="shared" si="16"/>
        <v>-78512</v>
      </c>
      <c r="H29" s="114">
        <f t="shared" si="1"/>
        <v>-89067</v>
      </c>
      <c r="I29" s="121">
        <f t="shared" si="2"/>
        <v>-8.4383704405495035</v>
      </c>
    </row>
    <row r="30" spans="2:9">
      <c r="B30" s="28" t="s">
        <v>65</v>
      </c>
      <c r="C30" s="113">
        <f>C29/C8</f>
        <v>3.7793787646155666E-2</v>
      </c>
      <c r="D30" s="113">
        <f t="shared" ref="D30:G30" si="17">D29/D8</f>
        <v>1.0803911312734081E-2</v>
      </c>
      <c r="E30" s="118"/>
      <c r="F30" s="113"/>
      <c r="G30" s="113">
        <f t="shared" si="17"/>
        <v>-8.9636417192034648E-2</v>
      </c>
      <c r="H30" s="118"/>
      <c r="I30" s="113"/>
    </row>
    <row r="31" spans="2:9">
      <c r="B31" s="18"/>
      <c r="C31" s="30"/>
      <c r="D31" s="30"/>
      <c r="E31" s="119"/>
      <c r="F31" s="123"/>
      <c r="G31" s="30"/>
      <c r="H31" s="119"/>
      <c r="I31" s="123"/>
    </row>
    <row r="32" spans="2:9" ht="15">
      <c r="B32" s="34" t="s">
        <v>75</v>
      </c>
      <c r="C32" s="139">
        <v>1300</v>
      </c>
      <c r="D32" s="139">
        <v>0</v>
      </c>
      <c r="E32" s="115">
        <f t="shared" si="6"/>
        <v>-1300</v>
      </c>
      <c r="F32" s="122">
        <f t="shared" si="0"/>
        <v>-1</v>
      </c>
      <c r="G32" s="139">
        <f>2206+36429</f>
        <v>38635</v>
      </c>
      <c r="H32" s="115">
        <f t="shared" si="1"/>
        <v>38635</v>
      </c>
      <c r="I32" s="122" t="e">
        <f t="shared" si="2"/>
        <v>#DIV/0!</v>
      </c>
    </row>
    <row r="33" spans="2:9">
      <c r="B33" s="28" t="s">
        <v>65</v>
      </c>
      <c r="C33" s="113">
        <f>C32/C8</f>
        <v>1.744741617187584E-3</v>
      </c>
      <c r="D33" s="113">
        <f t="shared" ref="D33:G33" si="18">D32/D8</f>
        <v>0</v>
      </c>
      <c r="E33" s="118"/>
      <c r="F33" s="113"/>
      <c r="G33" s="113">
        <f t="shared" si="18"/>
        <v>4.4109218695412913E-2</v>
      </c>
      <c r="H33" s="118"/>
      <c r="I33" s="113"/>
    </row>
    <row r="34" spans="2:9" ht="15">
      <c r="B34" s="34" t="s">
        <v>76</v>
      </c>
      <c r="C34" s="139">
        <v>22805</v>
      </c>
      <c r="D34" s="139">
        <v>6010</v>
      </c>
      <c r="E34" s="115">
        <f t="shared" si="6"/>
        <v>-16795</v>
      </c>
      <c r="F34" s="122">
        <f t="shared" si="0"/>
        <v>-0.73646130234597673</v>
      </c>
      <c r="G34" s="139">
        <v>204</v>
      </c>
      <c r="H34" s="115">
        <f t="shared" si="1"/>
        <v>-5806</v>
      </c>
      <c r="I34" s="122">
        <f t="shared" si="2"/>
        <v>-0.96605657237936771</v>
      </c>
    </row>
    <row r="35" spans="2:9">
      <c r="B35" s="28" t="s">
        <v>65</v>
      </c>
      <c r="C35" s="113">
        <f>C34/C8</f>
        <v>3.0606794292279117E-2</v>
      </c>
      <c r="D35" s="113">
        <f t="shared" ref="D35:G35" si="19">D34/D8</f>
        <v>6.1517297005714662E-3</v>
      </c>
      <c r="E35" s="118"/>
      <c r="F35" s="113"/>
      <c r="G35" s="113">
        <f t="shared" si="19"/>
        <v>2.3290489488454082E-4</v>
      </c>
      <c r="H35" s="118"/>
      <c r="I35" s="113"/>
    </row>
    <row r="36" spans="2:9" ht="15">
      <c r="B36" s="35" t="s">
        <v>77</v>
      </c>
      <c r="C36" s="140">
        <f>C29+C32-C34</f>
        <v>6655</v>
      </c>
      <c r="D36" s="140">
        <f t="shared" ref="D36:G36" si="20">D29+D32-D34</f>
        <v>4545</v>
      </c>
      <c r="E36" s="116">
        <f t="shared" si="6"/>
        <v>-2110</v>
      </c>
      <c r="F36" s="124">
        <f t="shared" si="0"/>
        <v>-0.31705484598046579</v>
      </c>
      <c r="G36" s="140">
        <f t="shared" si="20"/>
        <v>-40081</v>
      </c>
      <c r="H36" s="116">
        <f t="shared" si="1"/>
        <v>-44626</v>
      </c>
      <c r="I36" s="124">
        <f t="shared" si="2"/>
        <v>-9.8187018701870183</v>
      </c>
    </row>
    <row r="37" spans="2:9">
      <c r="B37" s="28" t="s">
        <v>65</v>
      </c>
      <c r="C37" s="113">
        <f>C36/C8</f>
        <v>8.9317349710641321E-3</v>
      </c>
      <c r="D37" s="113">
        <f t="shared" ref="D37:G37" si="21">D36/D8</f>
        <v>4.6521816121626149E-3</v>
      </c>
      <c r="E37" s="118"/>
      <c r="F37" s="113"/>
      <c r="G37" s="113">
        <f t="shared" si="21"/>
        <v>-4.5760103391506275E-2</v>
      </c>
      <c r="H37" s="118"/>
      <c r="I37" s="113"/>
    </row>
    <row r="38" spans="2:9">
      <c r="B38" s="18"/>
      <c r="C38" s="30"/>
      <c r="D38" s="30"/>
      <c r="E38" s="119"/>
      <c r="F38" s="123"/>
      <c r="G38" s="30"/>
      <c r="H38" s="119"/>
      <c r="I38" s="123"/>
    </row>
    <row r="39" spans="2:9" ht="15">
      <c r="B39" s="34" t="s">
        <v>78</v>
      </c>
      <c r="C39" s="139">
        <v>0</v>
      </c>
      <c r="D39" s="139">
        <v>0</v>
      </c>
      <c r="E39" s="115">
        <f t="shared" si="6"/>
        <v>0</v>
      </c>
      <c r="F39" s="122" t="e">
        <f t="shared" si="0"/>
        <v>#DIV/0!</v>
      </c>
      <c r="G39" s="139">
        <v>0</v>
      </c>
      <c r="H39" s="115">
        <f t="shared" si="1"/>
        <v>0</v>
      </c>
      <c r="I39" s="122" t="e">
        <f t="shared" si="2"/>
        <v>#DIV/0!</v>
      </c>
    </row>
    <row r="40" spans="2:9">
      <c r="B40" s="28" t="s">
        <v>65</v>
      </c>
      <c r="C40" s="113">
        <f>C39/C8</f>
        <v>0</v>
      </c>
      <c r="D40" s="113">
        <f t="shared" ref="D40:G40" si="22">D39/D8</f>
        <v>0</v>
      </c>
      <c r="E40" s="118"/>
      <c r="F40" s="113"/>
      <c r="G40" s="113">
        <f t="shared" si="22"/>
        <v>0</v>
      </c>
      <c r="H40" s="118"/>
      <c r="I40" s="113"/>
    </row>
    <row r="41" spans="2:9" ht="15">
      <c r="B41" s="34" t="s">
        <v>79</v>
      </c>
      <c r="C41" s="139">
        <v>0</v>
      </c>
      <c r="D41" s="139">
        <v>0</v>
      </c>
      <c r="E41" s="115">
        <f t="shared" si="6"/>
        <v>0</v>
      </c>
      <c r="F41" s="122" t="e">
        <f t="shared" si="0"/>
        <v>#DIV/0!</v>
      </c>
      <c r="G41" s="139">
        <v>0</v>
      </c>
      <c r="H41" s="115">
        <f t="shared" si="1"/>
        <v>0</v>
      </c>
      <c r="I41" s="122" t="e">
        <f t="shared" si="2"/>
        <v>#DIV/0!</v>
      </c>
    </row>
    <row r="42" spans="2:9">
      <c r="B42" s="28" t="s">
        <v>65</v>
      </c>
      <c r="C42" s="113">
        <f>C41/C8</f>
        <v>0</v>
      </c>
      <c r="D42" s="113">
        <f t="shared" ref="D42:G42" si="23">D41/D8</f>
        <v>0</v>
      </c>
      <c r="E42" s="118"/>
      <c r="F42" s="113"/>
      <c r="G42" s="113">
        <f t="shared" si="23"/>
        <v>0</v>
      </c>
      <c r="H42" s="118"/>
      <c r="I42" s="113"/>
    </row>
    <row r="43" spans="2:9" ht="15">
      <c r="B43" s="31" t="s">
        <v>80</v>
      </c>
      <c r="C43" s="114">
        <f>C36-C39-C41</f>
        <v>6655</v>
      </c>
      <c r="D43" s="114">
        <f t="shared" ref="D43:G43" si="24">D36-D39-D41</f>
        <v>4545</v>
      </c>
      <c r="E43" s="114">
        <f t="shared" si="6"/>
        <v>-2110</v>
      </c>
      <c r="F43" s="121">
        <f t="shared" si="0"/>
        <v>-0.31705484598046579</v>
      </c>
      <c r="G43" s="114">
        <f t="shared" si="24"/>
        <v>-40081</v>
      </c>
      <c r="H43" s="114">
        <f t="shared" si="1"/>
        <v>-44626</v>
      </c>
      <c r="I43" s="121">
        <f t="shared" si="2"/>
        <v>-9.8187018701870183</v>
      </c>
    </row>
    <row r="44" spans="2:9">
      <c r="B44" s="29" t="s">
        <v>65</v>
      </c>
      <c r="C44" s="117">
        <f>C43/C8</f>
        <v>8.9317349710641321E-3</v>
      </c>
      <c r="D44" s="117">
        <f t="shared" ref="D44:G44" si="25">D43/D8</f>
        <v>4.6521816121626149E-3</v>
      </c>
      <c r="E44" s="120"/>
      <c r="F44" s="117"/>
      <c r="G44" s="117">
        <f t="shared" si="25"/>
        <v>-4.5760103391506275E-2</v>
      </c>
      <c r="H44" s="120"/>
      <c r="I44" s="117"/>
    </row>
    <row r="50" spans="2:9" ht="15">
      <c r="B50" s="36" t="s">
        <v>2</v>
      </c>
      <c r="C50" s="37"/>
      <c r="D50" s="38" t="str">
        <f>D3</f>
        <v>ΚΑΤΑΧΩΡΗΣΗ ΕΠΩΝΥΜΙΑΣ ΕΤΑΙΡΙΑΣ</v>
      </c>
      <c r="E50" s="38"/>
      <c r="F50" s="38"/>
      <c r="G50" s="38"/>
      <c r="H50" s="38"/>
      <c r="I50" s="39"/>
    </row>
    <row r="52" spans="2:9" ht="15">
      <c r="B52" s="40" t="s">
        <v>85</v>
      </c>
      <c r="C52" s="41"/>
      <c r="D52" s="41"/>
      <c r="E52" s="42"/>
      <c r="F52" s="43"/>
      <c r="G52" s="41"/>
      <c r="H52" s="42"/>
      <c r="I52" s="43"/>
    </row>
    <row r="53" spans="2:9" ht="15">
      <c r="B53" s="35" t="s">
        <v>87</v>
      </c>
      <c r="C53" s="115">
        <f>C22+C20</f>
        <v>84035</v>
      </c>
      <c r="D53" s="115">
        <f>D22+D20</f>
        <v>68534</v>
      </c>
      <c r="E53" s="44"/>
      <c r="F53" s="45"/>
      <c r="G53" s="115">
        <f>G22+G20</f>
        <v>1411</v>
      </c>
      <c r="H53" s="44"/>
      <c r="I53" s="45"/>
    </row>
    <row r="54" spans="2:9" ht="15">
      <c r="B54" s="46" t="s">
        <v>86</v>
      </c>
      <c r="C54" s="47"/>
      <c r="D54" s="47"/>
      <c r="E54" s="48"/>
      <c r="F54" s="49"/>
      <c r="G54" s="47"/>
      <c r="H54" s="48"/>
      <c r="I54" s="49"/>
    </row>
    <row r="56" spans="2:9" ht="15">
      <c r="B56" s="36" t="s">
        <v>88</v>
      </c>
      <c r="C56" s="36">
        <v>2012</v>
      </c>
      <c r="D56" s="36">
        <v>2013</v>
      </c>
      <c r="E56" s="50"/>
      <c r="F56" s="51"/>
      <c r="G56" s="36">
        <v>2014</v>
      </c>
      <c r="H56" s="50"/>
      <c r="I56" s="51"/>
    </row>
    <row r="57" spans="2:9" ht="15">
      <c r="B57" s="52" t="s">
        <v>89</v>
      </c>
      <c r="C57" s="127">
        <f>C43</f>
        <v>6655</v>
      </c>
      <c r="D57" s="127">
        <f>D43</f>
        <v>4545</v>
      </c>
      <c r="E57" s="53"/>
      <c r="F57" s="54"/>
      <c r="G57" s="127">
        <f>G43</f>
        <v>-40081</v>
      </c>
      <c r="H57" s="53"/>
      <c r="I57" s="54"/>
    </row>
    <row r="58" spans="2:9" ht="15">
      <c r="B58" s="55" t="s">
        <v>90</v>
      </c>
      <c r="C58" s="139">
        <v>-175545</v>
      </c>
      <c r="D58" s="139">
        <v>-173279</v>
      </c>
      <c r="E58" s="53"/>
      <c r="F58" s="54"/>
      <c r="G58" s="139">
        <v>-168737</v>
      </c>
      <c r="H58" s="53"/>
      <c r="I58" s="54"/>
    </row>
    <row r="59" spans="2:9" ht="15">
      <c r="B59" s="60" t="s">
        <v>119</v>
      </c>
      <c r="C59" s="139">
        <v>-4387</v>
      </c>
      <c r="D59" s="139"/>
      <c r="E59" s="53"/>
      <c r="F59" s="54"/>
      <c r="G59" s="139"/>
      <c r="H59" s="53"/>
      <c r="I59" s="54"/>
    </row>
    <row r="60" spans="2:9" ht="15">
      <c r="B60" s="34" t="s">
        <v>37</v>
      </c>
      <c r="C60" s="139"/>
      <c r="D60" s="139"/>
      <c r="E60" s="53"/>
      <c r="F60" s="54"/>
      <c r="G60" s="139"/>
      <c r="H60" s="53"/>
      <c r="I60" s="54"/>
    </row>
    <row r="61" spans="2:9" ht="15">
      <c r="B61" s="34" t="s">
        <v>91</v>
      </c>
      <c r="C61" s="139"/>
      <c r="D61" s="139"/>
      <c r="E61" s="53"/>
      <c r="F61" s="54"/>
      <c r="G61" s="139"/>
      <c r="H61" s="53"/>
      <c r="I61" s="54"/>
    </row>
    <row r="62" spans="2:9" ht="15">
      <c r="B62" s="47" t="s">
        <v>92</v>
      </c>
      <c r="C62" s="141"/>
      <c r="D62" s="141"/>
      <c r="E62" s="53"/>
      <c r="F62" s="54"/>
      <c r="G62" s="141"/>
      <c r="H62" s="53"/>
      <c r="I62" s="54"/>
    </row>
    <row r="63" spans="2:9" ht="15">
      <c r="B63" s="56" t="s">
        <v>93</v>
      </c>
      <c r="C63" s="128">
        <f>SUM(C57:C62)</f>
        <v>-173277</v>
      </c>
      <c r="D63" s="128">
        <f>SUM(D57:D62)</f>
        <v>-168734</v>
      </c>
      <c r="E63" s="57"/>
      <c r="F63" s="58"/>
      <c r="G63" s="128">
        <f>SUM(G57:G62)</f>
        <v>-208818</v>
      </c>
      <c r="H63" s="57"/>
      <c r="I63" s="58"/>
    </row>
  </sheetData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2"/>
  <sheetViews>
    <sheetView tabSelected="1" workbookViewId="0">
      <selection activeCell="F30" sqref="F30"/>
    </sheetView>
  </sheetViews>
  <sheetFormatPr defaultRowHeight="15"/>
  <cols>
    <col min="1" max="1" width="9.140625" customWidth="1"/>
    <col min="2" max="2" width="39.28515625" customWidth="1"/>
    <col min="3" max="3" width="13.42578125" bestFit="1" customWidth="1"/>
    <col min="5" max="5" width="11.5703125" customWidth="1"/>
    <col min="6" max="6" width="13.42578125" bestFit="1" customWidth="1"/>
    <col min="7" max="7" width="11.28515625" customWidth="1"/>
  </cols>
  <sheetData>
    <row r="1" spans="2:7">
      <c r="C1" s="5" t="s">
        <v>94</v>
      </c>
    </row>
    <row r="3" spans="2:7">
      <c r="B3" s="3" t="s">
        <v>2</v>
      </c>
      <c r="C3" s="6"/>
      <c r="D3" s="33" t="str">
        <f>ΙΣΟΛΟΓΙΣΜΟΣ!D3</f>
        <v>ΚΑΤΑΧΩΡΗΣΗ ΕΠΩΝΥΜΙΑΣ ΕΤΑΙΡΙΑΣ</v>
      </c>
      <c r="E3" s="7"/>
      <c r="F3" s="7"/>
      <c r="G3" s="7"/>
    </row>
    <row r="5" spans="2:7">
      <c r="C5" s="3">
        <v>2012</v>
      </c>
      <c r="D5" s="3">
        <v>2013</v>
      </c>
      <c r="E5" s="3" t="s">
        <v>95</v>
      </c>
      <c r="F5" s="3">
        <v>2014</v>
      </c>
      <c r="G5" s="3" t="s">
        <v>95</v>
      </c>
    </row>
    <row r="6" spans="2:7">
      <c r="B6" s="3" t="s">
        <v>96</v>
      </c>
    </row>
    <row r="7" spans="2:7">
      <c r="B7" s="1" t="s">
        <v>97</v>
      </c>
      <c r="C7" s="77">
        <f>(ΙΣΟΛΟΓΙΣΜΟΣ!C22+ΙΣΟΛΟΓΙΣΜΟΣ!C23+ΙΣΟΛΟΓΙΣΜΟΣ!C24+ΙΣΟΛΟΓΙΣΜΟΣ!C25+ΙΣΟΛΟΓΙΣΜΟΣ!C26+ΙΣΟΛΟΓΙΣΜΟΣ!C27+ΙΣΟΛΟΓΙΣΜΟΣ!C28+ΙΣΟΛΟΓΙΣΜΟΣ!C29+ΙΣΟΛΟΓΙΣΜΟΣ!C30+ΙΣΟΛΟΓΙΣΜΟΣ!C31+ΙΣΟΛΟΓΙΣΜΟΣ!C32)/ΙΣΟΛΟΓΙΣΜΟΣ!C70</f>
        <v>0.35410807994576543</v>
      </c>
      <c r="D7" s="77">
        <f>(ΙΣΟΛΟΓΙΣΜΟΣ!D22+ΙΣΟΛΟΓΙΣΜΟΣ!D23+ΙΣΟΛΟΓΙΣΜΟΣ!D24+ΙΣΟΛΟΓΙΣΜΟΣ!D25+ΙΣΟΛΟΓΙΣΜΟΣ!D26+ΙΣΟΛΟΓΙΣΜΟΣ!D27+ΙΣΟΛΟΓΙΣΜΟΣ!D28+ΙΣΟΛΟΓΙΣΜΟΣ!D29+ΙΣΟΛΟΓΙΣΜΟΣ!D30+ΙΣΟΛΟΓΙΣΜΟΣ!D31+ΙΣΟΛΟΓΙΣΜΟΣ!D32)/ΙΣΟΛΟΓΙΣΜΟΣ!D70</f>
        <v>0.43168052659967965</v>
      </c>
      <c r="E7" s="1" t="str">
        <f>IF(D7&gt;C7,"Βελτίωση","Επιδείνωση")</f>
        <v>Βελτίωση</v>
      </c>
      <c r="F7" s="87">
        <f>(ΙΣΟΛΟΓΙΣΜΟΣ!G22+ΙΣΟΛΟΓΙΣΜΟΣ!G23+ΙΣΟΛΟΓΙΣΜΟΣ!G24+ΙΣΟΛΟΓΙΣΜΟΣ!G25+ΙΣΟΛΟΓΙΣΜΟΣ!G26+ΙΣΟΛΟΓΙΣΜΟΣ!G27+ΙΣΟΛΟΓΙΣΜΟΣ!G28+ΙΣΟΛΟΓΙΣΜΟΣ!G29+ΙΣΟΛΟΓΙΣΜΟΣ!G30+ΙΣΟΛΟΓΙΣΜΟΣ!G31+ΙΣΟΛΟΓΙΣΜΟΣ!G32)/ΙΣΟΛΟΓΙΣΜΟΣ!G70</f>
        <v>0.43247271374788276</v>
      </c>
      <c r="G7" s="1" t="str">
        <f>IF(F7&gt;D7,"Βελτίωση","Επιδείνωση")</f>
        <v>Βελτίωση</v>
      </c>
    </row>
    <row r="8" spans="2:7">
      <c r="B8" s="4" t="s">
        <v>98</v>
      </c>
      <c r="C8" s="70">
        <f>ΙΣΟΛΟΓΙΣΜΟΣ!C38/ΙΣΟΛΟΓΙΣΜΟΣ!C70</f>
        <v>1.1312473322118162</v>
      </c>
      <c r="D8" s="70">
        <f>ΙΣΟΛΟΓΙΣΜΟΣ!D38/ΙΣΟΛΟΓΙΣΜΟΣ!D70</f>
        <v>1.0985672502981749</v>
      </c>
      <c r="E8" s="4" t="str">
        <f>IF(D8&gt;C8,"Βελτίωση","Επιδείνωση")</f>
        <v>Επιδείνωση</v>
      </c>
      <c r="F8" s="72">
        <f>ΙΣΟΛΟΓΙΣΜΟΣ!G38/ΙΣΟΛΟΓΙΣΜΟΣ!G70</f>
        <v>1.0082025992513171</v>
      </c>
      <c r="G8" s="4" t="str">
        <f>IF(F8&gt;D8,"Βελτίωση","Επιδείνωση")</f>
        <v>Επιδείνωση</v>
      </c>
    </row>
    <row r="10" spans="2:7">
      <c r="B10" s="3" t="s">
        <v>99</v>
      </c>
    </row>
    <row r="11" spans="2:7">
      <c r="B11" s="1" t="s">
        <v>100</v>
      </c>
      <c r="C11" s="77">
        <f>ΙΣΟΛΟΓΙΣΜΟΣ!C71/ΙΣΟΛΟΓΙΣΜΟΣ!C53</f>
        <v>3.5535900202997905</v>
      </c>
      <c r="D11" s="77">
        <f>ΙΣΟΛΟΓΙΣΜΟΣ!D71/ΙΣΟΛΟΓΙΣΜΟΣ!D53</f>
        <v>3.638771644895737</v>
      </c>
      <c r="E11" s="1" t="str">
        <f>IF(D11&gt;C11,"Επιδείνωση","Βελτίωση")</f>
        <v>Επιδείνωση</v>
      </c>
      <c r="F11" s="87">
        <f>ΙΣΟΛΟΓΙΣΜΟΣ!G71/ΙΣΟΛΟΓΙΣΜΟΣ!G53</f>
        <v>4.5809321137025405</v>
      </c>
      <c r="G11" s="1" t="str">
        <f>IF(F11&gt;D11,"Επιδείνωση","Βελτίωση")</f>
        <v>Επιδείνωση</v>
      </c>
    </row>
    <row r="12" spans="2:7">
      <c r="B12" s="2" t="s">
        <v>101</v>
      </c>
      <c r="C12" s="68">
        <f>ΙΣΟΛΟΓΙΣΜΟΣ!C71/ΑΧ!C8</f>
        <v>1.0032089824666888</v>
      </c>
      <c r="D12" s="73">
        <f>ΙΣΟΛΟΓΙΣΜΟΣ!D71/ΑΧ!D8</f>
        <v>0.80037176509604779</v>
      </c>
      <c r="E12" s="2" t="str">
        <f>IF(D12&gt;C12,"Επιδείνωση","Βελτίωση")</f>
        <v>Βελτίωση</v>
      </c>
      <c r="F12" s="69">
        <f>ΙΣΟΛΟΓΙΣΜΟΣ!G71/ΑΧ!G8</f>
        <v>0.91424190598405741</v>
      </c>
      <c r="G12" s="2" t="str">
        <f t="shared" ref="G12:G13" si="0">IF(F12&gt;D12,"Επιδείνωση","Βελτίωση")</f>
        <v>Επιδείνωση</v>
      </c>
    </row>
    <row r="13" spans="2:7">
      <c r="B13" s="4" t="s">
        <v>102</v>
      </c>
      <c r="C13" s="70">
        <f>ΙΣΟΛΟΓΙΣΜΟΣ!C14/ΙΣΟΛΟΓΙΣΜΟΣ!C53</f>
        <v>1.1251598549064166</v>
      </c>
      <c r="D13" s="71">
        <f>ΙΣΟΛΟΓΙΣΜΟΣ!D14/ΙΣΟΛΟΓΙΣΜΟΣ!D53</f>
        <v>0.91262465738125265</v>
      </c>
      <c r="E13" s="4" t="str">
        <f>IF(D13&gt;C13,"Επιδείνωση","Βελτίωση")</f>
        <v>Βελτίωση</v>
      </c>
      <c r="F13" s="72">
        <f>ΙΣΟΛΟΓΙΣΜΟΣ!G14/ΙΣΟΛΟΓΙΣΜΟΣ!G53</f>
        <v>1.2683416567986407</v>
      </c>
      <c r="G13" s="4" t="str">
        <f t="shared" si="0"/>
        <v>Επιδείνωση</v>
      </c>
    </row>
    <row r="15" spans="2:7">
      <c r="B15" s="5" t="s">
        <v>110</v>
      </c>
    </row>
    <row r="16" spans="2:7">
      <c r="B16" s="1" t="s">
        <v>121</v>
      </c>
      <c r="C16" s="77">
        <f>ΑΧ!C22/ΑΧ!C25</f>
        <v>1.5039821029082774</v>
      </c>
      <c r="D16" s="78">
        <f>ΑΧ!D22/ΑΧ!D25</f>
        <v>1.1820486727953226</v>
      </c>
      <c r="E16" s="1" t="str">
        <f t="shared" ref="E16:G17" si="1">IF(D16&gt;C16,"Βελτίωση","Επιδείνωση")</f>
        <v>Επιδείνωση</v>
      </c>
      <c r="F16" s="78">
        <f>ΑΧ!G22/ΑΧ!G25</f>
        <v>1.7654492448982144E-2</v>
      </c>
      <c r="G16" s="1" t="str">
        <f>IF(F16&gt;D16,"Βελτίωση","Επιδείνωση")</f>
        <v>Επιδείνωση</v>
      </c>
    </row>
    <row r="17" spans="2:7">
      <c r="B17" s="4" t="s">
        <v>111</v>
      </c>
      <c r="C17" s="70">
        <f>ΑΧ!C22/ΑΧ!C25</f>
        <v>1.5039821029082774</v>
      </c>
      <c r="D17" s="71">
        <f>ΑΧ!D22/ΑΧ!D25</f>
        <v>1.1820486727953226</v>
      </c>
      <c r="E17" s="4" t="str">
        <f t="shared" si="1"/>
        <v>Επιδείνωση</v>
      </c>
      <c r="F17" s="71">
        <f>ΑΧ!G22/ΑΧ!G25</f>
        <v>1.7654492448982144E-2</v>
      </c>
      <c r="G17" s="4" t="str">
        <f>IF(F17&gt;D17,"Βελτίωση","Επιδείνωση")</f>
        <v>Επιδείνωση</v>
      </c>
    </row>
    <row r="19" spans="2:7">
      <c r="B19" s="3" t="s">
        <v>103</v>
      </c>
    </row>
    <row r="20" spans="2:7">
      <c r="B20" s="1" t="s">
        <v>104</v>
      </c>
      <c r="C20" s="74">
        <f>365/(ΑΧ!C9/ΙΣΟΛΟΓΙΣΜΟΣ!C33)</f>
        <v>276.82419083616406</v>
      </c>
      <c r="D20" s="74">
        <f>365/(ΑΧ!D9/ΙΣΟΛΟΓΙΣΜΟΣ!D33)</f>
        <v>196.07579087718989</v>
      </c>
      <c r="E20" s="1" t="str">
        <f>IF(D20&gt;C20,"Επιδείνωση","Βελτίωση")</f>
        <v>Βελτίωση</v>
      </c>
      <c r="F20" s="129">
        <f>365/(ΑΧ!G9/ΙΣΟΛΟΓΙΣΜΟΣ!G33)</f>
        <v>182.84097298291482</v>
      </c>
      <c r="G20" s="1" t="str">
        <f>IF(F20&gt;D20,"Βελτίωση","Επιδείνωση")</f>
        <v>Επιδείνωση</v>
      </c>
    </row>
    <row r="21" spans="2:7">
      <c r="B21" s="2" t="s">
        <v>105</v>
      </c>
      <c r="C21" s="75">
        <f>365/(ΑΧ!C8/ΙΣΟΛΟΓΙΣΜΟΣ!C25)</f>
        <v>46.484231562107432</v>
      </c>
      <c r="D21" s="75">
        <f>365/(ΑΧ!D8/ΙΣΟΛΟΓΙΣΜΟΣ!D25)</f>
        <v>64.896377644552842</v>
      </c>
      <c r="E21" s="2" t="str">
        <f>IF(D21&gt;C21,"Επιδείνωση","Βελτίωση")</f>
        <v>Επιδείνωση</v>
      </c>
      <c r="F21" s="130">
        <f>365/(ΑΧ!G8/ΙΣΟΛΟΓΙΣΜΟΣ!G25)</f>
        <v>67.044362674022196</v>
      </c>
      <c r="G21" s="2" t="str">
        <f>IF(F21&gt;D21,"Επιδείνωση","Βελτίωση")</f>
        <v>Επιδείνωση</v>
      </c>
    </row>
    <row r="22" spans="2:7">
      <c r="B22" s="2" t="s">
        <v>106</v>
      </c>
      <c r="C22" s="75">
        <f>365/(ΑΧ!C9/ΙΣΟΛΟΓΙΣΜΟΣ!C61)</f>
        <v>49.123886988137066</v>
      </c>
      <c r="D22" s="75">
        <f>365/(ΑΧ!D9/ΙΣΟΛΟΓΙΣΜΟΣ!D61)</f>
        <v>77.090492890010196</v>
      </c>
      <c r="E22" s="2" t="str">
        <f t="shared" ref="E22:E25" si="2">IF(D22&gt;C22,"Βελτίωση","Επιδείνωση")</f>
        <v>Βελτίωση</v>
      </c>
      <c r="F22" s="130">
        <f>365/(ΑΧ!G9/ΙΣΟΛΟΓΙΣΜΟΣ!G61)</f>
        <v>82.513762311579441</v>
      </c>
      <c r="G22" s="2" t="str">
        <f t="shared" ref="G22:G25" si="3">IF(F22&gt;D22,"Βελτίωση","Επιδείνωση")</f>
        <v>Βελτίωση</v>
      </c>
    </row>
    <row r="23" spans="2:7">
      <c r="B23" s="2" t="s">
        <v>107</v>
      </c>
      <c r="C23" s="75">
        <f>C20+C21-C22</f>
        <v>274.1845354101344</v>
      </c>
      <c r="D23" s="76">
        <f>D20+D21-D22</f>
        <v>183.88167563173255</v>
      </c>
      <c r="E23" s="2" t="str">
        <f t="shared" si="2"/>
        <v>Επιδείνωση</v>
      </c>
      <c r="F23" s="130">
        <f>F20+F21-F22</f>
        <v>167.37157334535755</v>
      </c>
      <c r="G23" s="2" t="str">
        <f t="shared" si="3"/>
        <v>Επιδείνωση</v>
      </c>
    </row>
    <row r="24" spans="2:7">
      <c r="B24" s="2" t="s">
        <v>108</v>
      </c>
      <c r="C24" s="62">
        <f>ΑΧ!C8/ΙΣΟΛΟΓΙΣΜΟΣ!C14</f>
        <v>3.1481954080296104</v>
      </c>
      <c r="D24" s="64">
        <f>ΑΧ!D8/ΙΣΟΛΟΓΙΣΜΟΣ!D14</f>
        <v>4.9816228398933271</v>
      </c>
      <c r="E24" s="2" t="str">
        <f t="shared" si="2"/>
        <v>Βελτίωση</v>
      </c>
      <c r="F24" s="66">
        <f>ΑΧ!G8/ΙΣΟΛΟΓΙΣΜΟΣ!H14</f>
        <v>34.211936567455666</v>
      </c>
      <c r="G24" s="2" t="str">
        <f t="shared" si="3"/>
        <v>Βελτίωση</v>
      </c>
    </row>
    <row r="25" spans="2:7">
      <c r="B25" s="4" t="s">
        <v>109</v>
      </c>
      <c r="C25" s="63">
        <f>ΑΧ!C8/ΙΣΟΛΟΓΙΣΜΟΣ!C39</f>
        <v>0.77789679631334863</v>
      </c>
      <c r="D25" s="65">
        <f>ΑΧ!D8/ΙΣΟΛΟΓΙΣΜΟΣ!D39</f>
        <v>0.98007666371394664</v>
      </c>
      <c r="E25" s="4" t="str">
        <f t="shared" si="2"/>
        <v>Βελτίωση</v>
      </c>
      <c r="F25" s="67">
        <f>ΑΧ!G8/ΙΣΟΛΟΓΙΣΜΟΣ!G39</f>
        <v>0.89781321175170614</v>
      </c>
      <c r="G25" s="4" t="str">
        <f t="shared" si="3"/>
        <v>Επιδείνωση</v>
      </c>
    </row>
    <row r="27" spans="2:7">
      <c r="B27" s="3" t="s">
        <v>112</v>
      </c>
    </row>
    <row r="28" spans="2:7">
      <c r="B28" s="1" t="s">
        <v>113</v>
      </c>
      <c r="C28" s="79">
        <f>ΑΧ!C43/ΙΣΟΛΟΓΙΣΜΟΣ!C53</f>
        <v>3.1638197835005967E-2</v>
      </c>
      <c r="D28" s="82">
        <f>ΑΧ!D43/ΙΣΟΛΟΓΙΣΜΟΣ!D53</f>
        <v>2.1150454420654385E-2</v>
      </c>
      <c r="E28" s="1" t="str">
        <f t="shared" ref="E28" si="4">IF(D28&gt;C28,"Βελτίωση","Επιδείνωση")</f>
        <v>Επιδείνωση</v>
      </c>
      <c r="F28" s="82">
        <f>ΑΧ!H43/ΙΣΟΛΟΓΙΣΜΟΣ!G53</f>
        <v>-0.25528725966351462</v>
      </c>
      <c r="G28" s="1" t="str">
        <f t="shared" ref="G28" si="5">IF(F28&gt;D28,"Βελτίωση","Επιδείνωση")</f>
        <v>Επιδείνωση</v>
      </c>
    </row>
    <row r="29" spans="2:7">
      <c r="B29" s="2" t="s">
        <v>114</v>
      </c>
      <c r="C29" s="80">
        <f>(ΑΧ!C16)/ΑΧ!C11</f>
        <v>6.7170982656450107E-2</v>
      </c>
      <c r="D29" s="83">
        <f>(ΑΧ!D16)/ΑΧ!D11</f>
        <v>0.11863260602547647</v>
      </c>
      <c r="E29" s="2" t="str">
        <f>IF(D29&gt;C29,"Επιδείνωση","Βελτίωση")</f>
        <v>Επιδείνωση</v>
      </c>
      <c r="F29" s="85">
        <f>ΑΧ!G16/ΑΧ!G11</f>
        <v>0.86559810032650641</v>
      </c>
      <c r="G29" s="2" t="str">
        <f t="shared" ref="G29:G32" si="6">IF(F29&gt;D29,"Επιδείνωση","Βελτίωση")</f>
        <v>Επιδείνωση</v>
      </c>
    </row>
    <row r="30" spans="2:7">
      <c r="B30" s="2" t="s">
        <v>115</v>
      </c>
      <c r="C30" s="80">
        <f>ΑΧ!C18/ΑΧ!C11</f>
        <v>2.0773188044020924E-2</v>
      </c>
      <c r="D30" s="83">
        <f>ΑΧ!D18/ΑΧ!D11</f>
        <v>3.9042769014201131E-2</v>
      </c>
      <c r="E30" s="2" t="str">
        <f t="shared" ref="E30:E32" si="7">IF(D30&gt;C30,"Επιδείνωση","Βελτίωση")</f>
        <v>Επιδείνωση</v>
      </c>
      <c r="F30" s="85">
        <f>ΑΧ!G18/ΑΧ!G11</f>
        <v>5.0638171564262389E-2</v>
      </c>
      <c r="G30" s="2" t="str">
        <f t="shared" si="6"/>
        <v>Επιδείνωση</v>
      </c>
    </row>
    <row r="31" spans="2:7">
      <c r="B31" s="2" t="s">
        <v>116</v>
      </c>
      <c r="C31" s="80">
        <f>ΑΧ!C25/ΑΧ!C11</f>
        <v>0.60642731554841656</v>
      </c>
      <c r="D31" s="83">
        <f>ΑΧ!D25/ΑΧ!D11</f>
        <v>0.80016285071557713</v>
      </c>
      <c r="E31" s="2" t="str">
        <f t="shared" si="7"/>
        <v>Επιδείνωση</v>
      </c>
      <c r="F31" s="85">
        <f>ΑΧ!G25/ΑΧ!G11</f>
        <v>4.7446126447016921</v>
      </c>
      <c r="G31" s="2" t="str">
        <f t="shared" si="6"/>
        <v>Επιδείνωση</v>
      </c>
    </row>
    <row r="32" spans="2:7">
      <c r="B32" s="4" t="s">
        <v>117</v>
      </c>
      <c r="C32" s="81">
        <f>(ΑΧ!C16+ΑΧ!C18+ΑΧ!C25)/ΑΧ!C11</f>
        <v>0.69437148624888756</v>
      </c>
      <c r="D32" s="84">
        <f>(ΑΧ!D16+ΑΧ!D18+ΑΧ!D25)/ΑΧ!D11</f>
        <v>0.95783822575525468</v>
      </c>
      <c r="E32" s="4" t="str">
        <f t="shared" si="7"/>
        <v>Επιδείνωση</v>
      </c>
      <c r="F32" s="86">
        <f>(ΑΧ!G16+ΑΧ!G18+ΑΧ!G25)/ΑΧ!G11</f>
        <v>5.6608489165924603</v>
      </c>
      <c r="G32" s="4" t="str">
        <f t="shared" si="6"/>
        <v>Επιδείνωση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ΙΣΟΛΟΓΙΣΜΟΣ</vt:lpstr>
      <vt:lpstr>ΑΧ</vt:lpstr>
      <vt:lpstr>ΑΡΙΘΜΟΔΕΙΚΤΕΣ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2015-12-13T16:30:37Z</dcterms:modified>
</cp:coreProperties>
</file>